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d.docs.live.net/3a2cccba994299d9/OneDrive/Documents/Rowing/"/>
    </mc:Choice>
  </mc:AlternateContent>
  <xr:revisionPtr revIDLastSave="15" documentId="8_{4EEA3686-9781-4169-97C1-1A5D4D34D4EE}" xr6:coauthVersionLast="47" xr6:coauthVersionMax="47" xr10:uidLastSave="{D570ACA8-0131-4599-B9C8-41225E2FACB6}"/>
  <bookViews>
    <workbookView xWindow="38290" yWindow="-110" windowWidth="38620" windowHeight="21220" xr2:uid="{00000000-000D-0000-FFFF-FFFF00000000}"/>
  </bookViews>
  <sheets>
    <sheet name="Enter your info" sheetId="1" r:id="rId1"/>
    <sheet name="Zone Chart" sheetId="2" r:id="rId2"/>
    <sheet name="Paul's Law calculator" sheetId="8" r:id="rId3"/>
    <sheet name="Pace Chart" sheetId="3" r:id="rId4"/>
    <sheet name="RateDist Calc" sheetId="4" r:id="rId5"/>
    <sheet name="Scratch" sheetId="5" r:id="rId6"/>
  </sheets>
  <definedNames>
    <definedName name="_xlnm.Print_Area" localSheetId="2">'Paul''s Law calculator'!$A$18:$M$33</definedName>
    <definedName name="_xlnm.Print_Area" localSheetId="1">'Zone Chart'!$C$1:$Q$21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jBR5KbwdnK0DYyKluXoKA2FpDR+A=="/>
    </ext>
  </extLst>
</workbook>
</file>

<file path=xl/calcChain.xml><?xml version="1.0" encoding="utf-8"?>
<calcChain xmlns="http://schemas.openxmlformats.org/spreadsheetml/2006/main">
  <c r="G19" i="8" l="1"/>
  <c r="C19" i="8"/>
  <c r="I11" i="8"/>
  <c r="I10" i="8" s="1"/>
  <c r="C63" i="5"/>
  <c r="C62" i="5"/>
  <c r="C64" i="5" s="1"/>
  <c r="C65" i="5" s="1"/>
  <c r="C61" i="5"/>
  <c r="B48" i="5"/>
  <c r="L33" i="5"/>
  <c r="L34" i="5" s="1"/>
  <c r="F30" i="5"/>
  <c r="F31" i="5" s="1"/>
  <c r="F32" i="5" s="1"/>
  <c r="L29" i="5"/>
  <c r="L30" i="5" s="1"/>
  <c r="L31" i="5" s="1"/>
  <c r="J29" i="5"/>
  <c r="J30" i="5" s="1"/>
  <c r="F29" i="5"/>
  <c r="J28" i="5"/>
  <c r="A18" i="5"/>
  <c r="F17" i="5" s="1"/>
  <c r="L17" i="5"/>
  <c r="I17" i="5"/>
  <c r="H17" i="5"/>
  <c r="E17" i="5"/>
  <c r="C17" i="5"/>
  <c r="N8" i="5"/>
  <c r="G17" i="1" s="1"/>
  <c r="F7" i="3" s="1"/>
  <c r="B6" i="5" s="1"/>
  <c r="B7" i="5" s="1"/>
  <c r="B8" i="5" s="1"/>
  <c r="C17" i="1"/>
  <c r="C16" i="1"/>
  <c r="B31" i="5" s="1"/>
  <c r="C31" i="5" s="1"/>
  <c r="D30" i="8" l="1"/>
  <c r="D31" i="8" s="1"/>
  <c r="D32" i="8" s="1"/>
  <c r="C30" i="8"/>
  <c r="D23" i="8"/>
  <c r="B23" i="8"/>
  <c r="L23" i="8"/>
  <c r="J23" i="8"/>
  <c r="I23" i="8"/>
  <c r="C23" i="8"/>
  <c r="I14" i="8"/>
  <c r="K23" i="8"/>
  <c r="H23" i="8"/>
  <c r="F23" i="8"/>
  <c r="M23" i="8"/>
  <c r="G23" i="8"/>
  <c r="E23" i="8"/>
  <c r="B16" i="8"/>
  <c r="B29" i="5"/>
  <c r="C29" i="5" s="1"/>
  <c r="C18" i="1"/>
  <c r="B32" i="5"/>
  <c r="C32" i="5" s="1"/>
  <c r="B33" i="5"/>
  <c r="C33" i="5" s="1"/>
  <c r="J34" i="5"/>
  <c r="I40" i="5"/>
  <c r="I41" i="5" s="1"/>
  <c r="I42" i="5" s="1"/>
  <c r="I43" i="5" s="1"/>
  <c r="F34" i="5"/>
  <c r="I16" i="1" s="1"/>
  <c r="F33" i="5"/>
  <c r="G16" i="1" s="1"/>
  <c r="B9" i="5"/>
  <c r="C16" i="5"/>
  <c r="C18" i="5" s="1"/>
  <c r="C19" i="5" s="1"/>
  <c r="C20" i="5" s="1"/>
  <c r="L35" i="5"/>
  <c r="L36" i="5" s="1"/>
  <c r="L37" i="5" s="1"/>
  <c r="C9" i="4" s="1"/>
  <c r="C66" i="5"/>
  <c r="C24" i="4" s="1"/>
  <c r="C67" i="5"/>
  <c r="C68" i="5" s="1"/>
  <c r="E24" i="4" s="1"/>
  <c r="H7" i="3"/>
  <c r="D6" i="5" s="1"/>
  <c r="D7" i="5" s="1"/>
  <c r="D8" i="5" s="1"/>
  <c r="I7" i="3"/>
  <c r="E6" i="5" s="1"/>
  <c r="E7" i="5" s="1"/>
  <c r="E8" i="5" s="1"/>
  <c r="B50" i="5"/>
  <c r="K7" i="3"/>
  <c r="G6" i="5" s="1"/>
  <c r="G7" i="5" s="1"/>
  <c r="G8" i="5" s="1"/>
  <c r="L7" i="3"/>
  <c r="H6" i="5" s="1"/>
  <c r="H7" i="5" s="1"/>
  <c r="H8" i="5" s="1"/>
  <c r="N7" i="3"/>
  <c r="J6" i="5" s="1"/>
  <c r="J7" i="5" s="1"/>
  <c r="J8" i="5" s="1"/>
  <c r="B30" i="5"/>
  <c r="C30" i="5" s="1"/>
  <c r="B47" i="5"/>
  <c r="B49" i="5" s="1"/>
  <c r="O7" i="3"/>
  <c r="K6" i="5" s="1"/>
  <c r="K7" i="5" s="1"/>
  <c r="K8" i="5" s="1"/>
  <c r="Q7" i="3"/>
  <c r="M6" i="5" s="1"/>
  <c r="M7" i="5" s="1"/>
  <c r="M8" i="5" s="1"/>
  <c r="D7" i="3"/>
  <c r="A6" i="5" s="1"/>
  <c r="A7" i="5" s="1"/>
  <c r="A8" i="5" s="1"/>
  <c r="A9" i="5" s="1"/>
  <c r="C33" i="8" l="1"/>
  <c r="C31" i="8"/>
  <c r="C32" i="8" s="1"/>
  <c r="D33" i="8"/>
  <c r="L24" i="8"/>
  <c r="L25" i="8" s="1"/>
  <c r="L26" i="8"/>
  <c r="E24" i="8"/>
  <c r="E25" i="8" s="1"/>
  <c r="E26" i="8"/>
  <c r="G24" i="8"/>
  <c r="G25" i="8" s="1"/>
  <c r="G26" i="8"/>
  <c r="M24" i="8"/>
  <c r="M25" i="8" s="1"/>
  <c r="M26" i="8"/>
  <c r="F24" i="8"/>
  <c r="F25" i="8" s="1"/>
  <c r="F26" i="8"/>
  <c r="D24" i="8"/>
  <c r="D25" i="8" s="1"/>
  <c r="D26" i="8"/>
  <c r="H24" i="8"/>
  <c r="H25" i="8" s="1"/>
  <c r="H26" i="8"/>
  <c r="B24" i="8"/>
  <c r="B25" i="8" s="1"/>
  <c r="B26" i="8"/>
  <c r="K24" i="8"/>
  <c r="K25" i="8" s="1"/>
  <c r="K26" i="8"/>
  <c r="I24" i="8"/>
  <c r="I25" i="8" s="1"/>
  <c r="I26" i="8"/>
  <c r="C24" i="8"/>
  <c r="C25" i="8" s="1"/>
  <c r="C26" i="8"/>
  <c r="J24" i="8"/>
  <c r="J25" i="8" s="1"/>
  <c r="J26" i="8"/>
  <c r="B15" i="8"/>
  <c r="K16" i="5"/>
  <c r="K18" i="5" s="1"/>
  <c r="K19" i="5" s="1"/>
  <c r="K20" i="5" s="1"/>
  <c r="J9" i="5"/>
  <c r="H9" i="5"/>
  <c r="I16" i="5"/>
  <c r="I18" i="5" s="1"/>
  <c r="I19" i="5" s="1"/>
  <c r="I20" i="5" s="1"/>
  <c r="H16" i="5"/>
  <c r="H18" i="5" s="1"/>
  <c r="H19" i="5" s="1"/>
  <c r="H20" i="5" s="1"/>
  <c r="G9" i="5"/>
  <c r="L16" i="5"/>
  <c r="L18" i="5" s="1"/>
  <c r="L19" i="5" s="1"/>
  <c r="L20" i="5" s="1"/>
  <c r="K9" i="5"/>
  <c r="J36" i="5"/>
  <c r="G17" i="4" s="1"/>
  <c r="J31" i="5"/>
  <c r="J35" i="5"/>
  <c r="Q18" i="2"/>
  <c r="S49" i="5" s="1"/>
  <c r="S50" i="5" s="1"/>
  <c r="S51" i="5" s="1"/>
  <c r="S52" i="5" s="1"/>
  <c r="O18" i="2"/>
  <c r="R49" i="5" s="1"/>
  <c r="R50" i="5" s="1"/>
  <c r="R51" i="5" s="1"/>
  <c r="R52" i="5" s="1"/>
  <c r="Q9" i="2"/>
  <c r="L49" i="5" s="1"/>
  <c r="L50" i="5" s="1"/>
  <c r="L51" i="5" s="1"/>
  <c r="L52" i="5" s="1"/>
  <c r="O9" i="2"/>
  <c r="J49" i="5" s="1"/>
  <c r="J50" i="5" s="1"/>
  <c r="J51" i="5" s="1"/>
  <c r="J52" i="5" s="1"/>
  <c r="Q15" i="2"/>
  <c r="Q49" i="5" s="1"/>
  <c r="Q50" i="5" s="1"/>
  <c r="Q51" i="5" s="1"/>
  <c r="Q52" i="5" s="1"/>
  <c r="O15" i="2"/>
  <c r="P49" i="5" s="1"/>
  <c r="P50" i="5" s="1"/>
  <c r="P51" i="5" s="1"/>
  <c r="P52" i="5" s="1"/>
  <c r="Q6" i="2"/>
  <c r="I49" i="5" s="1"/>
  <c r="I50" i="5" s="1"/>
  <c r="I51" i="5" s="1"/>
  <c r="I52" i="5" s="1"/>
  <c r="O6" i="2"/>
  <c r="H49" i="5" s="1"/>
  <c r="H50" i="5" s="1"/>
  <c r="H51" i="5" s="1"/>
  <c r="H52" i="5" s="1"/>
  <c r="Q12" i="2"/>
  <c r="O49" i="5" s="1"/>
  <c r="O50" i="5" s="1"/>
  <c r="O51" i="5" s="1"/>
  <c r="O52" i="5" s="1"/>
  <c r="O12" i="2"/>
  <c r="M49" i="5" s="1"/>
  <c r="M50" i="5" s="1"/>
  <c r="M51" i="5" s="1"/>
  <c r="M52" i="5" s="1"/>
  <c r="F12" i="2"/>
  <c r="D12" i="2"/>
  <c r="F9" i="2"/>
  <c r="F18" i="2"/>
  <c r="D18" i="2"/>
  <c r="D9" i="2"/>
  <c r="F15" i="2"/>
  <c r="D15" i="2"/>
  <c r="F6" i="2"/>
  <c r="D6" i="2"/>
  <c r="E9" i="5"/>
  <c r="F16" i="5"/>
  <c r="F18" i="5" s="1"/>
  <c r="F19" i="5" s="1"/>
  <c r="F20" i="5" s="1"/>
  <c r="D9" i="5"/>
  <c r="E16" i="5"/>
  <c r="E18" i="5" s="1"/>
  <c r="E19" i="5" s="1"/>
  <c r="E20" i="5" s="1"/>
  <c r="N16" i="5"/>
  <c r="N18" i="5" s="1"/>
  <c r="N19" i="5" s="1"/>
  <c r="N20" i="5" s="1"/>
  <c r="M9" i="5"/>
  <c r="C21" i="5"/>
  <c r="C22" i="5"/>
  <c r="A11" i="5"/>
  <c r="A12" i="5" s="1"/>
  <c r="A10" i="5"/>
  <c r="B11" i="5"/>
  <c r="B12" i="5" s="1"/>
  <c r="B10" i="5"/>
  <c r="A13" i="5" l="1"/>
  <c r="D8" i="3" s="1"/>
  <c r="M54" i="5"/>
  <c r="M55" i="5" s="1"/>
  <c r="M53" i="5"/>
  <c r="I22" i="5"/>
  <c r="I21" i="5"/>
  <c r="H10" i="5"/>
  <c r="H11" i="5"/>
  <c r="H12" i="5" s="1"/>
  <c r="F22" i="5"/>
  <c r="F21" i="5"/>
  <c r="P53" i="5"/>
  <c r="P54" i="5"/>
  <c r="P55" i="5" s="1"/>
  <c r="K22" i="5"/>
  <c r="K21" i="5"/>
  <c r="E11" i="5"/>
  <c r="E12" i="5" s="1"/>
  <c r="E10" i="5"/>
  <c r="Q53" i="5"/>
  <c r="Q54" i="5"/>
  <c r="Q55" i="5" s="1"/>
  <c r="J54" i="5"/>
  <c r="J55" i="5" s="1"/>
  <c r="J53" i="5"/>
  <c r="H22" i="5"/>
  <c r="H21" i="5"/>
  <c r="E21" i="5"/>
  <c r="E22" i="5"/>
  <c r="D10" i="5"/>
  <c r="D11" i="5"/>
  <c r="D12" i="5" s="1"/>
  <c r="J10" i="5"/>
  <c r="J11" i="5"/>
  <c r="J12" i="5" s="1"/>
  <c r="S53" i="5"/>
  <c r="S54" i="5"/>
  <c r="S55" i="5" s="1"/>
  <c r="B13" i="5"/>
  <c r="F8" i="3" s="1"/>
  <c r="M10" i="5"/>
  <c r="M11" i="5"/>
  <c r="M12" i="5" s="1"/>
  <c r="O53" i="5"/>
  <c r="O54" i="5"/>
  <c r="O55" i="5" s="1"/>
  <c r="I54" i="5"/>
  <c r="I55" i="5" s="1"/>
  <c r="I53" i="5"/>
  <c r="R53" i="5"/>
  <c r="R54" i="5"/>
  <c r="R55" i="5" s="1"/>
  <c r="J33" i="5"/>
  <c r="J37" i="5" s="1"/>
  <c r="E17" i="4" s="1"/>
  <c r="J32" i="5"/>
  <c r="C17" i="4" s="1"/>
  <c r="K10" i="5"/>
  <c r="K11" i="5"/>
  <c r="K12" i="5" s="1"/>
  <c r="N22" i="5"/>
  <c r="N21" i="5"/>
  <c r="H54" i="5"/>
  <c r="H55" i="5" s="1"/>
  <c r="H53" i="5"/>
  <c r="L54" i="5"/>
  <c r="L55" i="5" s="1"/>
  <c r="L53" i="5"/>
  <c r="C23" i="5"/>
  <c r="C24" i="5"/>
  <c r="C25" i="5" s="1"/>
  <c r="L22" i="5"/>
  <c r="L21" i="5"/>
  <c r="G10" i="5"/>
  <c r="G11" i="5"/>
  <c r="G12" i="5" s="1"/>
  <c r="C26" i="5" l="1"/>
  <c r="F9" i="3" s="1"/>
  <c r="J56" i="5"/>
  <c r="I56" i="5"/>
  <c r="M56" i="5"/>
  <c r="H56" i="5"/>
  <c r="E13" i="5"/>
  <c r="I8" i="3" s="1"/>
  <c r="O56" i="5"/>
  <c r="L12" i="2" s="1"/>
  <c r="M13" i="5"/>
  <c r="Q8" i="3" s="1"/>
  <c r="K13" i="5"/>
  <c r="O8" i="3" s="1"/>
  <c r="L24" i="5"/>
  <c r="L25" i="5" s="1"/>
  <c r="L23" i="5"/>
  <c r="L56" i="5"/>
  <c r="Q56" i="5"/>
  <c r="L15" i="2" s="1"/>
  <c r="D13" i="5"/>
  <c r="H8" i="3" s="1"/>
  <c r="E23" i="5"/>
  <c r="E24" i="5"/>
  <c r="E25" i="5" s="1"/>
  <c r="H24" i="5"/>
  <c r="H25" i="5" s="1"/>
  <c r="H23" i="5"/>
  <c r="S56" i="5"/>
  <c r="K24" i="5"/>
  <c r="K25" i="5" s="1"/>
  <c r="K23" i="5"/>
  <c r="F24" i="5"/>
  <c r="F25" i="5" s="1"/>
  <c r="F23" i="5"/>
  <c r="R56" i="5"/>
  <c r="I24" i="5"/>
  <c r="I25" i="5" s="1"/>
  <c r="I23" i="5"/>
  <c r="N24" i="5"/>
  <c r="N25" i="5" s="1"/>
  <c r="N23" i="5"/>
  <c r="G13" i="5"/>
  <c r="K8" i="3" s="1"/>
  <c r="H13" i="5"/>
  <c r="L8" i="3" s="1"/>
  <c r="J13" i="5"/>
  <c r="N8" i="3" s="1"/>
  <c r="P56" i="5"/>
  <c r="J12" i="2" l="1"/>
  <c r="L6" i="2"/>
  <c r="J9" i="2"/>
  <c r="L9" i="2"/>
  <c r="L18" i="2"/>
  <c r="L26" i="5"/>
  <c r="O9" i="3" s="1"/>
  <c r="N26" i="5"/>
  <c r="Q9" i="3" s="1"/>
  <c r="K26" i="5"/>
  <c r="N9" i="3" s="1"/>
  <c r="J6" i="2"/>
  <c r="I26" i="5"/>
  <c r="L9" i="3" s="1"/>
  <c r="F26" i="5"/>
  <c r="I9" i="3" s="1"/>
  <c r="J15" i="2"/>
  <c r="J18" i="2"/>
  <c r="H26" i="5"/>
  <c r="K9" i="3" s="1"/>
  <c r="E26" i="5"/>
  <c r="H9" i="3" s="1"/>
</calcChain>
</file>

<file path=xl/sharedStrings.xml><?xml version="1.0" encoding="utf-8"?>
<sst xmlns="http://schemas.openxmlformats.org/spreadsheetml/2006/main" count="202" uniqueCount="146">
  <si>
    <t>Enter Your Info</t>
  </si>
  <si>
    <t>Enter Personal Info:</t>
  </si>
  <si>
    <t>Enter 2K Info:</t>
  </si>
  <si>
    <t xml:space="preserve">Age </t>
  </si>
  <si>
    <t>2K PR</t>
  </si>
  <si>
    <t>:</t>
  </si>
  <si>
    <t>Avg. 500m Split Time (2K)</t>
  </si>
  <si>
    <t>Weight in Kg</t>
  </si>
  <si>
    <t>RHR</t>
  </si>
  <si>
    <t>Calculated Results</t>
  </si>
  <si>
    <t>HR Calculated Results:</t>
  </si>
  <si>
    <t>**Calculated Max Heart Rate</t>
  </si>
  <si>
    <t>2K Total (based on split time)</t>
  </si>
  <si>
    <t>MHR (220-age)</t>
  </si>
  <si>
    <t>2K Watts</t>
  </si>
  <si>
    <t>HRR</t>
  </si>
  <si>
    <t>*Enter Info into the blue boxes</t>
  </si>
  <si>
    <t>Grey boxes show calculated results</t>
  </si>
  <si>
    <t>** MHR formula: 205.8 - (0.685 x Age)</t>
  </si>
  <si>
    <t>Band</t>
  </si>
  <si>
    <t>Heart Rate</t>
  </si>
  <si>
    <t>%HRR</t>
  </si>
  <si>
    <t>Pace</t>
  </si>
  <si>
    <t>Rate (SPM)</t>
  </si>
  <si>
    <t>% of 2K Power</t>
  </si>
  <si>
    <t>Watts</t>
  </si>
  <si>
    <r>
      <rPr>
        <b/>
        <sz val="24"/>
        <color rgb="FF000000"/>
        <rFont val="Calibri"/>
        <family val="2"/>
      </rPr>
      <t>UT2</t>
    </r>
    <r>
      <rPr>
        <sz val="14"/>
        <color rgb="FF000000"/>
        <rFont val="Calibri"/>
        <family val="2"/>
      </rPr>
      <t xml:space="preserve"> Aerobic Endurance</t>
    </r>
  </si>
  <si>
    <t>-</t>
  </si>
  <si>
    <t>18-22</t>
  </si>
  <si>
    <t>45% - 60%</t>
  </si>
  <si>
    <r>
      <rPr>
        <b/>
        <sz val="24"/>
        <color rgb="FF000000"/>
        <rFont val="Calibri"/>
        <family val="2"/>
      </rPr>
      <t>UT1</t>
    </r>
    <r>
      <rPr>
        <sz val="14"/>
        <color rgb="FF000000"/>
        <rFont val="Calibri"/>
        <family val="2"/>
      </rPr>
      <t xml:space="preserve"> Intense Aerobic</t>
    </r>
  </si>
  <si>
    <t>22-24</t>
  </si>
  <si>
    <t>60% - 70%</t>
  </si>
  <si>
    <r>
      <rPr>
        <b/>
        <sz val="24"/>
        <color rgb="FF000000"/>
        <rFont val="Calibri"/>
        <family val="2"/>
      </rPr>
      <t>AT</t>
    </r>
    <r>
      <rPr>
        <sz val="14"/>
        <color rgb="FF000000"/>
        <rFont val="Calibri"/>
        <family val="2"/>
      </rPr>
      <t xml:space="preserve"> Threshold</t>
    </r>
  </si>
  <si>
    <t>24-28</t>
  </si>
  <si>
    <t>70% - 80%</t>
  </si>
  <si>
    <r>
      <rPr>
        <b/>
        <sz val="24"/>
        <color rgb="FF000000"/>
        <rFont val="Calibri"/>
        <family val="2"/>
      </rPr>
      <t>T</t>
    </r>
    <r>
      <rPr>
        <sz val="14"/>
        <color rgb="FF000000"/>
        <rFont val="Calibri"/>
        <family val="2"/>
      </rPr>
      <t xml:space="preserve"> Transport</t>
    </r>
  </si>
  <si>
    <t>28-32</t>
  </si>
  <si>
    <t>80% - 90%</t>
  </si>
  <si>
    <r>
      <rPr>
        <b/>
        <sz val="24"/>
        <color rgb="FF000000"/>
        <rFont val="Calibri"/>
        <family val="2"/>
      </rPr>
      <t>A</t>
    </r>
    <r>
      <rPr>
        <sz val="14"/>
        <color rgb="FF000000"/>
        <rFont val="Calibri"/>
        <family val="2"/>
      </rPr>
      <t xml:space="preserve"> Anaerobic</t>
    </r>
  </si>
  <si>
    <t>32+</t>
  </si>
  <si>
    <t>105% - 115%</t>
  </si>
  <si>
    <t>Heart rate calculations based on % of HRR + RHR</t>
  </si>
  <si>
    <t>Table based on https://indoorsportservices.co.uk/</t>
  </si>
  <si>
    <t>Training Pace</t>
  </si>
  <si>
    <t>Default Pace (55%)</t>
  </si>
  <si>
    <t>Marathon (60-65%)</t>
  </si>
  <si>
    <t>Half Marathon (65-70%)</t>
  </si>
  <si>
    <t>10,000m (70-75%)</t>
  </si>
  <si>
    <t>5,000m (75-80%)</t>
  </si>
  <si>
    <t>% of 2k power (watts)</t>
  </si>
  <si>
    <t>500m Split</t>
  </si>
  <si>
    <t>Total Row Time</t>
  </si>
  <si>
    <t>Table based on Eddie Fletcher's Marathon training guide</t>
  </si>
  <si>
    <t>https://indoorsportservices.co.uk/training/cross_training_guides/marathon/download</t>
  </si>
  <si>
    <t>Calculate Distance</t>
  </si>
  <si>
    <t>Enter 500m split</t>
  </si>
  <si>
    <t>Enter Row time (hrs:mm:ss)</t>
  </si>
  <si>
    <t>Total distance (m)</t>
  </si>
  <si>
    <t>Calculate Time</t>
  </si>
  <si>
    <t>Enter distance (m)</t>
  </si>
  <si>
    <t>Total time required (hrs:mm:ss)</t>
  </si>
  <si>
    <t>Calculate Split Time</t>
  </si>
  <si>
    <t>Enter distance</t>
  </si>
  <si>
    <t>Enter time (hrs:mm:ss)</t>
  </si>
  <si>
    <t>Total split (500m)</t>
  </si>
  <si>
    <t>DO NOT CHANGE  THE VALUES ON THIS SHEET</t>
  </si>
  <si>
    <t>Pace conversion table</t>
  </si>
  <si>
    <t>concatenated split time:</t>
  </si>
  <si>
    <t>time to row table</t>
  </si>
  <si>
    <t>time in splits</t>
  </si>
  <si>
    <t>HOURS</t>
  </si>
  <si>
    <t>MINUTES</t>
  </si>
  <si>
    <t>SECONDS</t>
  </si>
  <si>
    <t>time calc</t>
  </si>
  <si>
    <t>Marathon Plan (4 sessions)</t>
  </si>
  <si>
    <t>2k total based on time</t>
  </si>
  <si>
    <t>c_split in sec</t>
  </si>
  <si>
    <t>distance calc</t>
  </si>
  <si>
    <t>#of splits in dist</t>
  </si>
  <si>
    <t>total row in sec.</t>
  </si>
  <si>
    <t>hrs</t>
  </si>
  <si>
    <t>extracted min</t>
  </si>
  <si>
    <t>total min</t>
  </si>
  <si>
    <t>sec</t>
  </si>
  <si>
    <t>int minutes</t>
  </si>
  <si>
    <t>total minutes</t>
  </si>
  <si>
    <t>total hours</t>
  </si>
  <si>
    <t>Ref table</t>
  </si>
  <si>
    <t>max hr</t>
  </si>
  <si>
    <t>2K watts</t>
  </si>
  <si>
    <t>split time calculator</t>
  </si>
  <si>
    <t>distance in split</t>
  </si>
  <si>
    <t>hours to min</t>
  </si>
  <si>
    <t>sec to min</t>
  </si>
  <si>
    <t>total time in min</t>
  </si>
  <si>
    <t>time divided by splits</t>
  </si>
  <si>
    <t>integer</t>
  </si>
  <si>
    <t>fraction</t>
  </si>
  <si>
    <t>fraction to min</t>
  </si>
  <si>
    <t>Paul's Law says that for a rowing athlete with balanced speed and endurance capabilities, for every doubling of distance the 500m split should increase by five seconds. The form below calculates Paul's Law predicted target times based on a known result.</t>
  </si>
  <si>
    <t>So, for example, if you can average a 1:40 split for 1k, you "should" be able to average 1:45 for 2k, 1:50 for 4k, 1:55 for 8k, 2:00 for 16k, etc. </t>
  </si>
  <si>
    <t>In slightly more formal terms, to figure out your predicted split in seconds (p1) for any given distance (d1), based on a split in seconds (p2) over another distance (d2), apply the formula:</t>
  </si>
  <si>
    <t>Distance</t>
  </si>
  <si>
    <t>250m</t>
  </si>
  <si>
    <t>500m</t>
  </si>
  <si>
    <t>1k</t>
  </si>
  <si>
    <t>2k</t>
  </si>
  <si>
    <t>4k</t>
  </si>
  <si>
    <t>5k</t>
  </si>
  <si>
    <t>8k</t>
  </si>
  <si>
    <t>10k</t>
  </si>
  <si>
    <t>6k</t>
  </si>
  <si>
    <t>https://www.machars.net/</t>
  </si>
  <si>
    <t>https://paulergs.weebly.com/blog/a-quick-explainer-on-pauls-law</t>
  </si>
  <si>
    <t>References</t>
  </si>
  <si>
    <t>RMW 20/10/21</t>
  </si>
  <si>
    <t xml:space="preserve">Paul's Law </t>
  </si>
  <si>
    <t>so average 500m split (in seconds)</t>
  </si>
  <si>
    <t>Insert distance of measured piece (metres)</t>
  </si>
  <si>
    <t>insert total time of measured piece</t>
  </si>
  <si>
    <t>Min</t>
  </si>
  <si>
    <t>Sec</t>
  </si>
  <si>
    <t>Insert new distance (metres)</t>
  </si>
  <si>
    <t>projected 500m split for this distance (seconds)</t>
  </si>
  <si>
    <t>3k</t>
  </si>
  <si>
    <t>projected split (sec)</t>
  </si>
  <si>
    <t>total time (sec)</t>
  </si>
  <si>
    <t>7k</t>
  </si>
  <si>
    <t>9k</t>
  </si>
  <si>
    <t>15k</t>
  </si>
  <si>
    <t>20k</t>
  </si>
  <si>
    <t>Total time (h:m:s)</t>
  </si>
  <si>
    <t>Avg Split (m:s.s)</t>
  </si>
  <si>
    <t>Total time (m:s)</t>
  </si>
  <si>
    <t>Longer distances</t>
  </si>
  <si>
    <t>Ron's calculator based on the above - enter data in yellow boxes only</t>
  </si>
  <si>
    <t xml:space="preserve">For distance of </t>
  </si>
  <si>
    <t>metres</t>
  </si>
  <si>
    <t>so average 500m split (min:sec.s)</t>
  </si>
  <si>
    <t xml:space="preserve">Table based on time of   </t>
  </si>
  <si>
    <t>= projected total time for this distance (h:m:s)</t>
  </si>
  <si>
    <t>= projected 500m split for this distance (min:sec.s)</t>
  </si>
  <si>
    <t>Paul's Law</t>
  </si>
  <si>
    <t>Weight in Lbs</t>
  </si>
  <si>
    <t>RHR (resting heart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</si>
</sst>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
    <numFmt numFmtId="165" formatCode="_(* #,##0_);_(* \(#,##0\);_(* &quot;-&quot;??_);_(@_)"/>
    <numFmt numFmtId="166" formatCode="0.0000"/>
    <numFmt numFmtId="167" formatCode="0.000000"/>
    <numFmt numFmtId="168" formatCode="00000"/>
    <numFmt numFmtId="169" formatCode="_(* #,##0.0000_);_(* \(#,##0.0000\);_(* &quot;-&quot;??_);_(@_)"/>
    <numFmt numFmtId="170" formatCode="_(* #,##0.00_);_(* \(#,##0.00\);_(* &quot;-&quot;??_);_(@_)"/>
    <numFmt numFmtId="172" formatCode="[$-F400]h:mm:ss\ AM/PM"/>
    <numFmt numFmtId="174" formatCode="m:ss"/>
    <numFmt numFmtId="202" formatCode="m:ss\.s"/>
    <numFmt numFmtId="204" formatCode="_-* #,##0_-;\-* #,##0_-;_-* &quot;-&quot;??_-;_-@_-"/>
    <numFmt numFmtId="206" formatCode="h:mm:ss"/>
  </numFmts>
  <fonts count="49" x14ac:knownFonts="1">
    <font>
      <sz val="12"/>
      <color rgb="FF000000"/>
      <name val="Calibri"/>
    </font>
    <font>
      <b/>
      <u/>
      <sz val="36"/>
      <color rgb="FF000000"/>
      <name val="Calibri"/>
      <family val="2"/>
    </font>
    <font>
      <b/>
      <sz val="14"/>
      <color rgb="FFFFFFFF"/>
      <name val="Calibri"/>
      <family val="2"/>
    </font>
    <font>
      <b/>
      <sz val="12"/>
      <color rgb="FF000000"/>
      <name val="Calibri"/>
      <family val="2"/>
    </font>
    <font>
      <b/>
      <sz val="12"/>
      <color rgb="FFFFFFFF"/>
      <name val="Calibri"/>
      <family val="2"/>
    </font>
    <font>
      <b/>
      <sz val="14"/>
      <color rgb="FF000000"/>
      <name val="Calibri"/>
      <family val="2"/>
    </font>
    <font>
      <i/>
      <sz val="12"/>
      <color rgb="FF7F7F7F"/>
      <name val="Calibri"/>
      <family val="2"/>
    </font>
    <font>
      <sz val="12"/>
      <name val="Calibri"/>
      <family val="2"/>
    </font>
    <font>
      <sz val="14"/>
      <color rgb="FF000000"/>
      <name val="Calibri"/>
      <family val="2"/>
    </font>
    <font>
      <i/>
      <sz val="14"/>
      <color rgb="FF000000"/>
      <name val="Calibri"/>
      <family val="2"/>
    </font>
    <font>
      <b/>
      <u/>
      <sz val="24"/>
      <color rgb="FF000000"/>
      <name val="Calibri"/>
      <family val="2"/>
    </font>
    <font>
      <b/>
      <sz val="16"/>
      <color rgb="FFFFFFFF"/>
      <name val="Calibri"/>
      <family val="2"/>
    </font>
    <font>
      <b/>
      <sz val="16"/>
      <color rgb="FF000000"/>
      <name val="Calibri"/>
      <family val="2"/>
    </font>
    <font>
      <b/>
      <sz val="16"/>
      <color rgb="FF0C0C0C"/>
      <name val="Calibri"/>
      <family val="2"/>
    </font>
    <font>
      <b/>
      <sz val="36"/>
      <color rgb="FF000000"/>
      <name val="Calibri"/>
      <family val="2"/>
    </font>
    <font>
      <sz val="12"/>
      <color rgb="FFA5A5A5"/>
      <name val="Calibri"/>
      <family val="2"/>
    </font>
    <font>
      <sz val="12"/>
      <color rgb="FFA5A5A5"/>
      <name val="Arial"/>
      <family val="2"/>
    </font>
    <font>
      <sz val="13"/>
      <color rgb="FFA5A5A5"/>
      <name val="Consolas"/>
      <family val="3"/>
    </font>
    <font>
      <sz val="12"/>
      <color rgb="FFD8D8D8"/>
      <name val="Calibri"/>
      <family val="2"/>
    </font>
    <font>
      <sz val="12"/>
      <color rgb="FF7F7F7F"/>
      <name val="Calibri"/>
      <family val="2"/>
    </font>
    <font>
      <sz val="12"/>
      <color rgb="FFBFBFBF"/>
      <name val="Calibri"/>
      <family val="2"/>
    </font>
    <font>
      <b/>
      <sz val="12"/>
      <color rgb="FFD8D8D8"/>
      <name val="Calibri"/>
      <family val="2"/>
    </font>
    <font>
      <b/>
      <sz val="24"/>
      <color rgb="FF000000"/>
      <name val="Calibri"/>
      <family val="2"/>
    </font>
    <font>
      <sz val="14"/>
      <color rgb="FF000000"/>
      <name val="Calibri"/>
      <family val="2"/>
    </font>
    <font>
      <sz val="24"/>
      <color rgb="FF333333"/>
      <name val="Calibri"/>
      <family val="2"/>
    </font>
    <font>
      <sz val="24"/>
      <name val="Calibri"/>
      <family val="2"/>
    </font>
    <font>
      <b/>
      <sz val="24"/>
      <color rgb="FF002060"/>
      <name val="Calibri"/>
      <family val="2"/>
    </font>
    <font>
      <b/>
      <sz val="24"/>
      <color rgb="FFFF0000"/>
      <name val="Calibri"/>
      <family val="2"/>
    </font>
    <font>
      <b/>
      <sz val="24"/>
      <color rgb="FF333333"/>
      <name val="Calibri"/>
      <family val="2"/>
    </font>
    <font>
      <b/>
      <sz val="24"/>
      <name val="Calibri"/>
      <family val="2"/>
    </font>
    <font>
      <b/>
      <sz val="20"/>
      <color rgb="FFFFFFFF"/>
      <name val="Calibri"/>
      <family val="2"/>
    </font>
    <font>
      <sz val="20"/>
      <name val="Calibri"/>
      <family val="2"/>
    </font>
    <font>
      <b/>
      <sz val="20"/>
      <name val="Calibri"/>
      <family val="2"/>
    </font>
    <font>
      <sz val="20"/>
      <color rgb="FF000000"/>
      <name val="Calibri"/>
      <family val="2"/>
    </font>
    <font>
      <sz val="16"/>
      <color rgb="FF000000"/>
      <name val="Calibri"/>
      <family val="2"/>
    </font>
    <font>
      <sz val="18"/>
      <color rgb="FF333333"/>
      <name val="Calibri"/>
      <family val="2"/>
    </font>
    <font>
      <sz val="18"/>
      <name val="Calibri"/>
      <family val="2"/>
    </font>
    <font>
      <sz val="12"/>
      <color rgb="FF000000"/>
      <name val="Calibri"/>
      <family val="2"/>
    </font>
    <font>
      <b/>
      <sz val="10"/>
      <color rgb="FF000000"/>
      <name val="Calibri"/>
      <family val="2"/>
    </font>
    <font>
      <sz val="10"/>
      <color rgb="FF000000"/>
      <name val="Calibri"/>
      <family val="2"/>
    </font>
    <font>
      <sz val="12"/>
      <color rgb="FF000000"/>
      <name val="Calibri"/>
    </font>
    <font>
      <b/>
      <sz val="13"/>
      <color rgb="FF000000"/>
      <name val="Calibri"/>
      <family val="2"/>
    </font>
    <font>
      <sz val="13"/>
      <color rgb="FF92D050"/>
      <name val="Calibri"/>
      <family val="2"/>
    </font>
    <font>
      <sz val="13"/>
      <color rgb="FF000000"/>
      <name val="Calibri"/>
      <family val="2"/>
    </font>
    <font>
      <b/>
      <sz val="20"/>
      <color rgb="FF000000"/>
      <name val="Calibri"/>
      <family val="2"/>
    </font>
    <font>
      <b/>
      <sz val="14"/>
      <name val="Calibri"/>
      <family val="2"/>
    </font>
    <font>
      <sz val="8"/>
      <color rgb="FF000000"/>
      <name val="Calibri"/>
      <family val="2"/>
    </font>
    <font>
      <sz val="11"/>
      <color rgb="FF000000"/>
      <name val="Calibri"/>
      <family val="2"/>
    </font>
    <font>
      <sz val="11"/>
      <color theme="8" tint="-0.499984740745262"/>
      <name val="Calibri"/>
      <family val="2"/>
    </font>
  </fonts>
  <fills count="12">
    <fill>
      <patternFill patternType="none"/>
    </fill>
    <fill>
      <patternFill patternType="gray125"/>
    </fill>
    <fill>
      <patternFill patternType="solid">
        <fgColor rgb="FF548DD4"/>
        <bgColor rgb="FF548DD4"/>
      </patternFill>
    </fill>
    <fill>
      <patternFill patternType="solid">
        <fgColor rgb="FFD8D8D8"/>
        <bgColor rgb="FFD8D8D8"/>
      </patternFill>
    </fill>
    <fill>
      <patternFill patternType="solid">
        <fgColor rgb="FFFFFFFF"/>
        <bgColor rgb="FFFFFFFF"/>
      </patternFill>
    </fill>
    <fill>
      <patternFill patternType="solid">
        <fgColor rgb="FFFF0000"/>
        <bgColor rgb="FFFF0000"/>
      </patternFill>
    </fill>
    <fill>
      <patternFill patternType="solid">
        <fgColor rgb="FF7F7F7F"/>
        <bgColor rgb="FF7F7F7F"/>
      </patternFill>
    </fill>
    <fill>
      <patternFill patternType="solid">
        <fgColor rgb="FFA5A5A5"/>
        <bgColor rgb="FFA5A5A5"/>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0" fillId="0" borderId="0" applyFont="0" applyFill="0" applyBorder="0" applyAlignment="0" applyProtection="0"/>
  </cellStyleXfs>
  <cellXfs count="257">
    <xf numFmtId="0" fontId="0" fillId="0" borderId="0" xfId="0" applyFont="1" applyAlignment="1"/>
    <xf numFmtId="0" fontId="1" fillId="0" borderId="0" xfId="0" applyFont="1"/>
    <xf numFmtId="0" fontId="2" fillId="0" borderId="0" xfId="0" applyFont="1" applyAlignment="1">
      <alignment horizontal="left" vertical="center"/>
    </xf>
    <xf numFmtId="0" fontId="2" fillId="0" borderId="0" xfId="0" applyFont="1" applyAlignment="1">
      <alignment vertical="center"/>
    </xf>
    <xf numFmtId="0" fontId="3" fillId="0" borderId="0" xfId="0" applyFont="1"/>
    <xf numFmtId="0" fontId="0" fillId="0" borderId="1" xfId="0" applyFont="1" applyBorder="1" applyAlignment="1">
      <alignment vertical="center"/>
    </xf>
    <xf numFmtId="0" fontId="4"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horizontal="left" vertical="center"/>
    </xf>
    <xf numFmtId="0" fontId="0" fillId="0" borderId="0" xfId="0" applyFont="1"/>
    <xf numFmtId="2" fontId="4" fillId="2" borderId="1" xfId="0" applyNumberFormat="1" applyFont="1" applyFill="1" applyBorder="1" applyAlignment="1">
      <alignment horizontal="center" vertical="center"/>
    </xf>
    <xf numFmtId="0" fontId="0" fillId="0" borderId="1" xfId="0" applyFont="1" applyBorder="1" applyAlignment="1">
      <alignment vertical="center" wrapText="1"/>
    </xf>
    <xf numFmtId="164" fontId="0" fillId="3" borderId="1" xfId="0" applyNumberFormat="1" applyFont="1" applyFill="1" applyBorder="1" applyAlignment="1">
      <alignment horizontal="center" vertical="center"/>
    </xf>
    <xf numFmtId="0" fontId="0" fillId="0" borderId="1" xfId="0" applyFont="1" applyBorder="1" applyAlignment="1">
      <alignment wrapText="1"/>
    </xf>
    <xf numFmtId="0" fontId="5" fillId="3" borderId="2" xfId="0" applyFont="1" applyFill="1" applyBorder="1" applyAlignment="1">
      <alignment vertical="center"/>
    </xf>
    <xf numFmtId="164" fontId="5" fillId="3" borderId="3" xfId="0" applyNumberFormat="1" applyFont="1" applyFill="1" applyBorder="1" applyAlignment="1">
      <alignment vertical="center"/>
    </xf>
    <xf numFmtId="0" fontId="5" fillId="3" borderId="4" xfId="0" applyFont="1" applyFill="1" applyBorder="1" applyAlignment="1">
      <alignment horizontal="left" vertical="center"/>
    </xf>
    <xf numFmtId="0" fontId="0" fillId="3" borderId="1" xfId="0" applyFont="1" applyFill="1" applyBorder="1" applyAlignment="1">
      <alignment horizontal="center" vertical="center"/>
    </xf>
    <xf numFmtId="164" fontId="5" fillId="3" borderId="5" xfId="0" applyNumberFormat="1" applyFont="1" applyFill="1" applyBorder="1" applyAlignment="1">
      <alignment horizontal="center" vertical="center"/>
    </xf>
    <xf numFmtId="0" fontId="6" fillId="0" borderId="0" xfId="0" applyFont="1"/>
    <xf numFmtId="0" fontId="6" fillId="0" borderId="0" xfId="0" applyFont="1" applyAlignme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1" fontId="8" fillId="4" borderId="2" xfId="0" applyNumberFormat="1" applyFont="1" applyFill="1" applyBorder="1" applyAlignment="1">
      <alignment vertical="center" wrapText="1"/>
    </xf>
    <xf numFmtId="1" fontId="8" fillId="4" borderId="3" xfId="0" applyNumberFormat="1" applyFont="1" applyFill="1" applyBorder="1" applyAlignment="1">
      <alignment horizontal="center" vertical="center" wrapText="1"/>
    </xf>
    <xf numFmtId="1" fontId="8" fillId="4" borderId="4" xfId="0" applyNumberFormat="1" applyFont="1" applyFill="1" applyBorder="1" applyAlignment="1">
      <alignment horizontal="left" vertical="center" wrapText="1"/>
    </xf>
    <xf numFmtId="1" fontId="8" fillId="4" borderId="3" xfId="0" applyNumberFormat="1" applyFont="1" applyFill="1" applyBorder="1" applyAlignment="1">
      <alignment vertical="center" wrapText="1"/>
    </xf>
    <xf numFmtId="1" fontId="8" fillId="4" borderId="3" xfId="0" applyNumberFormat="1" applyFont="1" applyFill="1" applyBorder="1" applyAlignment="1">
      <alignment horizontal="left" vertical="center" wrapText="1"/>
    </xf>
    <xf numFmtId="1" fontId="8" fillId="4" borderId="30" xfId="0" applyNumberFormat="1" applyFont="1" applyFill="1" applyBorder="1" applyAlignment="1">
      <alignment vertical="center" wrapText="1"/>
    </xf>
    <xf numFmtId="1" fontId="8" fillId="4" borderId="31" xfId="0" applyNumberFormat="1" applyFont="1" applyFill="1" applyBorder="1" applyAlignment="1">
      <alignment horizontal="center" vertical="center" wrapText="1"/>
    </xf>
    <xf numFmtId="1" fontId="8" fillId="4" borderId="31" xfId="0" applyNumberFormat="1" applyFont="1" applyFill="1" applyBorder="1" applyAlignment="1">
      <alignment horizontal="left" vertical="center" wrapText="1"/>
    </xf>
    <xf numFmtId="1" fontId="8" fillId="4" borderId="31" xfId="0" applyNumberFormat="1" applyFont="1" applyFill="1" applyBorder="1" applyAlignment="1">
      <alignment horizontal="center" vertical="center"/>
    </xf>
    <xf numFmtId="1" fontId="8" fillId="4" borderId="32" xfId="0" applyNumberFormat="1" applyFont="1" applyFill="1" applyBorder="1" applyAlignment="1">
      <alignment horizontal="left" vertical="center"/>
    </xf>
    <xf numFmtId="2" fontId="9" fillId="3" borderId="33" xfId="0" applyNumberFormat="1" applyFont="1" applyFill="1" applyBorder="1" applyAlignment="1">
      <alignment horizontal="right" vertical="center" wrapText="1"/>
    </xf>
    <xf numFmtId="0" fontId="9" fillId="3" borderId="34" xfId="0" applyFont="1" applyFill="1" applyBorder="1" applyAlignment="1">
      <alignment horizontal="center" vertical="center" wrapText="1"/>
    </xf>
    <xf numFmtId="2" fontId="9" fillId="3" borderId="35" xfId="0" applyNumberFormat="1" applyFont="1" applyFill="1" applyBorder="1" applyAlignment="1">
      <alignment horizontal="left" vertical="center" wrapText="1"/>
    </xf>
    <xf numFmtId="2" fontId="9" fillId="3" borderId="34" xfId="0" applyNumberFormat="1" applyFont="1" applyFill="1" applyBorder="1" applyAlignment="1">
      <alignment horizontal="right" vertical="center" wrapText="1"/>
    </xf>
    <xf numFmtId="2" fontId="9" fillId="3" borderId="34" xfId="0" applyNumberFormat="1" applyFont="1" applyFill="1" applyBorder="1" applyAlignment="1">
      <alignment horizontal="left" vertical="center" wrapText="1"/>
    </xf>
    <xf numFmtId="2" fontId="9" fillId="3" borderId="2" xfId="0" applyNumberFormat="1" applyFont="1" applyFill="1" applyBorder="1" applyAlignment="1">
      <alignment horizontal="right" vertical="center" wrapText="1"/>
    </xf>
    <xf numFmtId="0" fontId="9" fillId="3" borderId="3" xfId="0" applyFont="1" applyFill="1" applyBorder="1" applyAlignment="1">
      <alignment horizontal="center" vertical="center" wrapText="1"/>
    </xf>
    <xf numFmtId="2" fontId="9" fillId="3" borderId="4" xfId="0" applyNumberFormat="1" applyFont="1" applyFill="1" applyBorder="1" applyAlignment="1">
      <alignment horizontal="left" vertical="center" wrapText="1"/>
    </xf>
    <xf numFmtId="0" fontId="9" fillId="3" borderId="3" xfId="0" applyFont="1" applyFill="1" applyBorder="1" applyAlignment="1">
      <alignment horizontal="center" vertical="center"/>
    </xf>
    <xf numFmtId="2" fontId="9" fillId="3" borderId="4" xfId="0" applyNumberFormat="1" applyFont="1" applyFill="1" applyBorder="1" applyAlignment="1">
      <alignment horizontal="left" vertical="center"/>
    </xf>
    <xf numFmtId="164" fontId="0" fillId="4" borderId="2" xfId="0" applyNumberFormat="1" applyFont="1" applyFill="1" applyBorder="1" applyAlignment="1">
      <alignment horizontal="right" vertical="center" wrapText="1"/>
    </xf>
    <xf numFmtId="0" fontId="0" fillId="4" borderId="3" xfId="0" applyFont="1" applyFill="1" applyBorder="1" applyAlignment="1">
      <alignment horizontal="center" vertical="center" wrapText="1"/>
    </xf>
    <xf numFmtId="164" fontId="0" fillId="4" borderId="4" xfId="0" applyNumberFormat="1" applyFont="1" applyFill="1" applyBorder="1" applyAlignment="1">
      <alignment horizontal="left" vertical="center" wrapText="1"/>
    </xf>
    <xf numFmtId="0" fontId="10" fillId="0" borderId="0" xfId="0" applyFont="1"/>
    <xf numFmtId="0" fontId="0" fillId="0" borderId="36" xfId="0" applyFont="1" applyBorder="1"/>
    <xf numFmtId="0" fontId="0" fillId="0" borderId="37" xfId="0" applyFont="1" applyBorder="1"/>
    <xf numFmtId="0" fontId="0" fillId="0" borderId="38" xfId="0" applyFont="1" applyBorder="1"/>
    <xf numFmtId="0" fontId="0" fillId="0" borderId="39" xfId="0" applyFont="1" applyBorder="1" applyAlignment="1">
      <alignment horizontal="left"/>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3"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1" fillId="0" borderId="40" xfId="0" applyFont="1" applyBorder="1" applyAlignment="1">
      <alignment horizontal="left" vertical="center"/>
    </xf>
    <xf numFmtId="0" fontId="12" fillId="0" borderId="39" xfId="0" applyFont="1" applyBorder="1" applyAlignment="1">
      <alignment horizontal="left"/>
    </xf>
    <xf numFmtId="165" fontId="12" fillId="3" borderId="1" xfId="0" applyNumberFormat="1" applyFont="1" applyFill="1" applyBorder="1"/>
    <xf numFmtId="0" fontId="0" fillId="0" borderId="40" xfId="0" applyFont="1" applyBorder="1"/>
    <xf numFmtId="0" fontId="0" fillId="0" borderId="41" xfId="0" applyFont="1" applyBorder="1"/>
    <xf numFmtId="0" fontId="0" fillId="0" borderId="42" xfId="0" applyFont="1" applyBorder="1"/>
    <xf numFmtId="0" fontId="0" fillId="0" borderId="43" xfId="0" applyFont="1" applyBorder="1"/>
    <xf numFmtId="0" fontId="11" fillId="2" borderId="4" xfId="0" applyFont="1" applyFill="1" applyBorder="1" applyAlignment="1">
      <alignment horizontal="center" vertical="center"/>
    </xf>
    <xf numFmtId="165" fontId="11" fillId="2" borderId="1" xfId="0" applyNumberFormat="1" applyFont="1" applyFill="1" applyBorder="1" applyAlignment="1">
      <alignment vertical="center"/>
    </xf>
    <xf numFmtId="0" fontId="0" fillId="0" borderId="39" xfId="0" applyFont="1" applyBorder="1"/>
    <xf numFmtId="165" fontId="11" fillId="0" borderId="0" xfId="0" applyNumberFormat="1" applyFont="1" applyAlignment="1">
      <alignment vertical="center"/>
    </xf>
    <xf numFmtId="1" fontId="12" fillId="3" borderId="2" xfId="0" applyNumberFormat="1" applyFont="1" applyFill="1" applyBorder="1"/>
    <xf numFmtId="0" fontId="12" fillId="3" borderId="3" xfId="0" applyFont="1" applyFill="1" applyBorder="1" applyAlignment="1">
      <alignment horizontal="center"/>
    </xf>
    <xf numFmtId="165" fontId="12" fillId="3" borderId="3" xfId="0" applyNumberFormat="1" applyFont="1" applyFill="1" applyBorder="1" applyAlignment="1">
      <alignment horizontal="center"/>
    </xf>
    <xf numFmtId="165" fontId="12" fillId="3" borderId="4" xfId="0" applyNumberFormat="1" applyFont="1" applyFill="1" applyBorder="1" applyAlignment="1">
      <alignment horizontal="left"/>
    </xf>
    <xf numFmtId="3" fontId="11" fillId="2" borderId="1" xfId="0" applyNumberFormat="1" applyFont="1" applyFill="1" applyBorder="1"/>
    <xf numFmtId="0" fontId="11" fillId="2" borderId="2" xfId="0" applyFont="1" applyFill="1" applyBorder="1"/>
    <xf numFmtId="0" fontId="11" fillId="2" borderId="3" xfId="0" applyFont="1" applyFill="1" applyBorder="1"/>
    <xf numFmtId="0" fontId="11" fillId="2" borderId="4" xfId="0" applyFont="1" applyFill="1" applyBorder="1"/>
    <xf numFmtId="0" fontId="11" fillId="0" borderId="0" xfId="0" applyFont="1"/>
    <xf numFmtId="0" fontId="11" fillId="0" borderId="40" xfId="0" applyFont="1" applyBorder="1"/>
    <xf numFmtId="0" fontId="13" fillId="3" borderId="2" xfId="0" applyFont="1" applyFill="1" applyBorder="1"/>
    <xf numFmtId="0" fontId="13" fillId="3" borderId="3" xfId="0" applyFont="1" applyFill="1" applyBorder="1"/>
    <xf numFmtId="1" fontId="13" fillId="3" borderId="3" xfId="0" applyNumberFormat="1" applyFont="1" applyFill="1" applyBorder="1"/>
    <xf numFmtId="0" fontId="0" fillId="3" borderId="3" xfId="0" applyFont="1" applyFill="1" applyBorder="1"/>
    <xf numFmtId="0" fontId="0" fillId="3" borderId="4" xfId="0" applyFont="1" applyFill="1" applyBorder="1"/>
    <xf numFmtId="0" fontId="14" fillId="5" borderId="44" xfId="0" applyFont="1" applyFill="1" applyBorder="1" applyAlignment="1">
      <alignment vertical="center"/>
    </xf>
    <xf numFmtId="0" fontId="0" fillId="5" borderId="44" xfId="0" applyFont="1" applyFill="1" applyBorder="1"/>
    <xf numFmtId="0" fontId="15" fillId="6" borderId="44" xfId="0" applyFont="1" applyFill="1" applyBorder="1"/>
    <xf numFmtId="0" fontId="15" fillId="0" borderId="0" xfId="0" applyFont="1"/>
    <xf numFmtId="166" fontId="15" fillId="6" borderId="44" xfId="0" applyNumberFormat="1" applyFont="1" applyFill="1" applyBorder="1"/>
    <xf numFmtId="164" fontId="15" fillId="6" borderId="44" xfId="0" applyNumberFormat="1" applyFont="1" applyFill="1" applyBorder="1"/>
    <xf numFmtId="167" fontId="15" fillId="6" borderId="44" xfId="0" applyNumberFormat="1" applyFont="1" applyFill="1" applyBorder="1"/>
    <xf numFmtId="2" fontId="15" fillId="6" borderId="44" xfId="0" applyNumberFormat="1" applyFont="1" applyFill="1" applyBorder="1"/>
    <xf numFmtId="1" fontId="15" fillId="6" borderId="44" xfId="0" applyNumberFormat="1" applyFont="1" applyFill="1" applyBorder="1"/>
    <xf numFmtId="168" fontId="15" fillId="6" borderId="44" xfId="0" applyNumberFormat="1" applyFont="1" applyFill="1" applyBorder="1"/>
    <xf numFmtId="0" fontId="16" fillId="6" borderId="44" xfId="0" applyFont="1" applyFill="1" applyBorder="1"/>
    <xf numFmtId="47" fontId="15" fillId="6" borderId="44" xfId="0" applyNumberFormat="1" applyFont="1" applyFill="1" applyBorder="1"/>
    <xf numFmtId="0" fontId="17" fillId="6" borderId="44" xfId="0" applyFont="1" applyFill="1" applyBorder="1"/>
    <xf numFmtId="0" fontId="18" fillId="7" borderId="44" xfId="0" applyFont="1" applyFill="1" applyBorder="1"/>
    <xf numFmtId="0" fontId="19" fillId="0" borderId="0" xfId="0" applyFont="1" applyAlignment="1">
      <alignment horizontal="left"/>
    </xf>
    <xf numFmtId="0" fontId="15" fillId="7" borderId="44" xfId="0" applyFont="1" applyFill="1" applyBorder="1"/>
    <xf numFmtId="164" fontId="0" fillId="0" borderId="0" xfId="0" applyNumberFormat="1" applyFont="1"/>
    <xf numFmtId="10" fontId="15" fillId="6" borderId="44" xfId="0" applyNumberFormat="1" applyFont="1" applyFill="1" applyBorder="1"/>
    <xf numFmtId="169" fontId="18" fillId="7" borderId="44" xfId="0" applyNumberFormat="1" applyFont="1" applyFill="1" applyBorder="1"/>
    <xf numFmtId="9" fontId="15" fillId="0" borderId="0" xfId="0" applyNumberFormat="1" applyFont="1"/>
    <xf numFmtId="170" fontId="18" fillId="7" borderId="44" xfId="0" applyNumberFormat="1" applyFont="1" applyFill="1" applyBorder="1"/>
    <xf numFmtId="170" fontId="20" fillId="7" borderId="44" xfId="0" applyNumberFormat="1" applyFont="1" applyFill="1" applyBorder="1"/>
    <xf numFmtId="170" fontId="15" fillId="0" borderId="0" xfId="0" applyNumberFormat="1" applyFont="1"/>
    <xf numFmtId="0" fontId="20" fillId="7" borderId="44" xfId="0" applyFont="1" applyFill="1" applyBorder="1"/>
    <xf numFmtId="170" fontId="20" fillId="7" borderId="44" xfId="0" applyNumberFormat="1" applyFont="1" applyFill="1" applyBorder="1" applyAlignment="1">
      <alignment horizontal="left"/>
    </xf>
    <xf numFmtId="165" fontId="20" fillId="7" borderId="44" xfId="0" applyNumberFormat="1" applyFont="1" applyFill="1" applyBorder="1"/>
    <xf numFmtId="0" fontId="21" fillId="7" borderId="44" xfId="0" applyFont="1" applyFill="1" applyBorder="1" applyAlignment="1">
      <alignment vertical="center"/>
    </xf>
    <xf numFmtId="164" fontId="18" fillId="7" borderId="44" xfId="0" applyNumberFormat="1" applyFont="1" applyFill="1" applyBorder="1"/>
    <xf numFmtId="9" fontId="24" fillId="0" borderId="0" xfId="0" applyNumberFormat="1" applyFont="1" applyAlignment="1">
      <alignment horizontal="right" vertical="center"/>
    </xf>
    <xf numFmtId="0" fontId="24" fillId="0" borderId="0" xfId="0" applyFont="1" applyAlignment="1">
      <alignment horizontal="center" vertical="center"/>
    </xf>
    <xf numFmtId="9" fontId="24" fillId="0" borderId="0" xfId="0" applyNumberFormat="1" applyFont="1" applyAlignment="1">
      <alignment horizontal="left" vertical="center"/>
    </xf>
    <xf numFmtId="1" fontId="26" fillId="0" borderId="0" xfId="0" applyNumberFormat="1" applyFont="1" applyAlignment="1">
      <alignment horizontal="right" vertical="center"/>
    </xf>
    <xf numFmtId="0" fontId="26" fillId="0" borderId="0" xfId="0" applyFont="1" applyAlignment="1">
      <alignment horizontal="center" vertical="center"/>
    </xf>
    <xf numFmtId="1" fontId="26" fillId="0" borderId="0" xfId="0" applyNumberFormat="1" applyFont="1" applyAlignment="1">
      <alignment horizontal="left" vertical="center" wrapText="1"/>
    </xf>
    <xf numFmtId="1" fontId="27" fillId="0" borderId="0" xfId="0" applyNumberFormat="1" applyFont="1" applyAlignment="1">
      <alignment horizontal="right" vertical="center"/>
    </xf>
    <xf numFmtId="1" fontId="27" fillId="0" borderId="0" xfId="0" applyNumberFormat="1" applyFont="1" applyAlignment="1">
      <alignment horizontal="center" vertical="center"/>
    </xf>
    <xf numFmtId="1" fontId="27" fillId="0" borderId="0" xfId="0" applyNumberFormat="1" applyFont="1" applyAlignment="1">
      <alignment horizontal="left" vertical="center"/>
    </xf>
    <xf numFmtId="9" fontId="28" fillId="0" borderId="0" xfId="0" applyNumberFormat="1" applyFont="1" applyAlignment="1">
      <alignment horizontal="left" vertical="center"/>
    </xf>
    <xf numFmtId="0" fontId="30" fillId="2" borderId="1" xfId="0" applyFont="1" applyFill="1" applyBorder="1" applyAlignment="1">
      <alignment horizontal="center" vertical="center"/>
    </xf>
    <xf numFmtId="0" fontId="33" fillId="0" borderId="0" xfId="0" applyFont="1" applyAlignment="1"/>
    <xf numFmtId="0" fontId="34" fillId="0" borderId="0" xfId="0" applyFont="1" applyAlignment="1">
      <alignment horizontal="right"/>
    </xf>
    <xf numFmtId="0" fontId="34" fillId="0" borderId="0" xfId="0" applyFont="1" applyAlignment="1"/>
    <xf numFmtId="14" fontId="0" fillId="0" borderId="0" xfId="0" applyNumberFormat="1" applyFont="1" applyAlignment="1">
      <alignment horizontal="left"/>
    </xf>
    <xf numFmtId="0" fontId="0" fillId="0" borderId="0" xfId="0" applyFont="1" applyAlignment="1">
      <alignment horizontal="left"/>
    </xf>
    <xf numFmtId="0" fontId="33" fillId="0" borderId="0" xfId="0" applyFont="1" applyAlignment="1">
      <alignment horizontal="left"/>
    </xf>
    <xf numFmtId="0" fontId="30" fillId="2" borderId="1"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horizontal="left"/>
    </xf>
    <xf numFmtId="0" fontId="12" fillId="0" borderId="0" xfId="0" applyFont="1" applyAlignment="1">
      <alignment horizontal="left"/>
    </xf>
    <xf numFmtId="0" fontId="35" fillId="0" borderId="0" xfId="0" applyFont="1" applyAlignment="1">
      <alignment horizontal="center" vertical="center"/>
    </xf>
    <xf numFmtId="0" fontId="37" fillId="0" borderId="0" xfId="0" applyFont="1" applyAlignment="1"/>
    <xf numFmtId="0" fontId="39" fillId="0" borderId="0" xfId="0" applyFont="1" applyAlignment="1"/>
    <xf numFmtId="0" fontId="38" fillId="0" borderId="44" xfId="0" applyFont="1" applyFill="1" applyBorder="1" applyAlignment="1">
      <alignment horizontal="left" vertical="center"/>
    </xf>
    <xf numFmtId="0" fontId="8" fillId="4" borderId="9" xfId="0" applyFont="1" applyFill="1" applyBorder="1" applyAlignment="1">
      <alignment horizontal="left" vertical="center"/>
    </xf>
    <xf numFmtId="0" fontId="7" fillId="0" borderId="15" xfId="0" applyFont="1" applyBorder="1" applyAlignment="1">
      <alignment horizontal="left"/>
    </xf>
    <xf numFmtId="1" fontId="27" fillId="4" borderId="10" xfId="0" applyNumberFormat="1" applyFont="1" applyFill="1" applyBorder="1" applyAlignment="1">
      <alignment horizontal="right" vertical="center"/>
    </xf>
    <xf numFmtId="0" fontId="27" fillId="0" borderId="16" xfId="0" applyFont="1" applyBorder="1"/>
    <xf numFmtId="1" fontId="27" fillId="4" borderId="10" xfId="0" applyNumberFormat="1" applyFont="1" applyFill="1" applyBorder="1" applyAlignment="1">
      <alignment horizontal="center" vertical="center"/>
    </xf>
    <xf numFmtId="1" fontId="27" fillId="4" borderId="11" xfId="0" applyNumberFormat="1" applyFont="1" applyFill="1" applyBorder="1" applyAlignment="1">
      <alignment horizontal="left" vertical="center"/>
    </xf>
    <xf numFmtId="0" fontId="27" fillId="0" borderId="17" xfId="0" applyFont="1" applyBorder="1"/>
    <xf numFmtId="9" fontId="24" fillId="0" borderId="21" xfId="0" applyNumberFormat="1" applyFont="1" applyBorder="1" applyAlignment="1">
      <alignment horizontal="right" vertical="center"/>
    </xf>
    <xf numFmtId="0" fontId="25" fillId="0" borderId="24" xfId="0" applyFont="1" applyBorder="1"/>
    <xf numFmtId="0" fontId="23" fillId="8" borderId="9" xfId="0" applyFont="1" applyFill="1" applyBorder="1" applyAlignment="1">
      <alignment horizontal="left" vertical="center" wrapText="1"/>
    </xf>
    <xf numFmtId="0" fontId="7" fillId="9" borderId="15" xfId="0" applyFont="1" applyFill="1" applyBorder="1" applyAlignment="1">
      <alignment horizontal="left"/>
    </xf>
    <xf numFmtId="1" fontId="27" fillId="8" borderId="10" xfId="0" applyNumberFormat="1" applyFont="1" applyFill="1" applyBorder="1" applyAlignment="1">
      <alignment horizontal="right" vertical="center"/>
    </xf>
    <xf numFmtId="0" fontId="27" fillId="9" borderId="16" xfId="0" applyFont="1" applyFill="1" applyBorder="1"/>
    <xf numFmtId="1" fontId="27" fillId="8" borderId="10" xfId="0" applyNumberFormat="1" applyFont="1" applyFill="1" applyBorder="1" applyAlignment="1">
      <alignment horizontal="center" vertical="center"/>
    </xf>
    <xf numFmtId="1" fontId="27" fillId="8" borderId="11" xfId="0" applyNumberFormat="1" applyFont="1" applyFill="1" applyBorder="1" applyAlignment="1">
      <alignment horizontal="left" vertical="center"/>
    </xf>
    <xf numFmtId="0" fontId="27" fillId="9" borderId="17" xfId="0" applyFont="1" applyFill="1" applyBorder="1"/>
    <xf numFmtId="9" fontId="24" fillId="8" borderId="10" xfId="0" applyNumberFormat="1" applyFont="1" applyFill="1" applyBorder="1" applyAlignment="1">
      <alignment horizontal="right" vertical="center"/>
    </xf>
    <xf numFmtId="0" fontId="25" fillId="9" borderId="16" xfId="0" applyFont="1" applyFill="1" applyBorder="1"/>
    <xf numFmtId="1" fontId="26" fillId="4" borderId="11" xfId="0" applyNumberFormat="1" applyFont="1" applyFill="1" applyBorder="1" applyAlignment="1">
      <alignment horizontal="left" vertical="center" wrapText="1"/>
    </xf>
    <xf numFmtId="0" fontId="26" fillId="0" borderId="17" xfId="0" applyFont="1" applyBorder="1"/>
    <xf numFmtId="0" fontId="30" fillId="2" borderId="6" xfId="0" applyFont="1" applyFill="1" applyBorder="1" applyAlignment="1">
      <alignment horizontal="center" vertical="center"/>
    </xf>
    <xf numFmtId="0" fontId="31" fillId="0" borderId="7" xfId="0" applyFont="1" applyBorder="1"/>
    <xf numFmtId="0" fontId="31" fillId="0" borderId="8" xfId="0" applyFont="1" applyBorder="1"/>
    <xf numFmtId="0" fontId="32" fillId="0" borderId="7" xfId="0" applyFont="1" applyBorder="1"/>
    <xf numFmtId="0" fontId="32" fillId="0" borderId="8" xfId="0" applyFont="1" applyBorder="1"/>
    <xf numFmtId="0" fontId="24" fillId="8" borderId="11" xfId="0" applyFont="1" applyFill="1" applyBorder="1" applyAlignment="1">
      <alignment horizontal="center" vertical="center"/>
    </xf>
    <xf numFmtId="0" fontId="25" fillId="9" borderId="17" xfId="0" applyFont="1" applyFill="1" applyBorder="1"/>
    <xf numFmtId="9" fontId="35" fillId="8" borderId="14" xfId="0" applyNumberFormat="1" applyFont="1" applyFill="1" applyBorder="1" applyAlignment="1">
      <alignment horizontal="center" vertical="center"/>
    </xf>
    <xf numFmtId="0" fontId="36" fillId="9" borderId="20" xfId="0" applyFont="1" applyFill="1" applyBorder="1"/>
    <xf numFmtId="1" fontId="26" fillId="8" borderId="14" xfId="0" applyNumberFormat="1" applyFont="1" applyFill="1" applyBorder="1" applyAlignment="1">
      <alignment horizontal="right" vertical="center"/>
    </xf>
    <xf numFmtId="0" fontId="26" fillId="9" borderId="20" xfId="0" applyFont="1" applyFill="1" applyBorder="1"/>
    <xf numFmtId="0" fontId="26" fillId="8" borderId="10" xfId="0" applyFont="1" applyFill="1" applyBorder="1" applyAlignment="1">
      <alignment horizontal="center" vertical="center"/>
    </xf>
    <xf numFmtId="0" fontId="26" fillId="9" borderId="16" xfId="0" applyFont="1" applyFill="1" applyBorder="1"/>
    <xf numFmtId="1" fontId="26" fillId="8" borderId="11" xfId="0" applyNumberFormat="1" applyFont="1" applyFill="1" applyBorder="1" applyAlignment="1">
      <alignment horizontal="left" vertical="center" wrapText="1"/>
    </xf>
    <xf numFmtId="0" fontId="26" fillId="9" borderId="17" xfId="0" applyFont="1" applyFill="1" applyBorder="1"/>
    <xf numFmtId="0" fontId="24" fillId="8" borderId="10" xfId="0" applyFont="1" applyFill="1" applyBorder="1" applyAlignment="1">
      <alignment horizontal="center" vertical="center"/>
    </xf>
    <xf numFmtId="9" fontId="24" fillId="8" borderId="10" xfId="0" applyNumberFormat="1" applyFont="1" applyFill="1" applyBorder="1" applyAlignment="1">
      <alignment horizontal="left" vertical="center"/>
    </xf>
    <xf numFmtId="9" fontId="28" fillId="8" borderId="12" xfId="0" applyNumberFormat="1" applyFont="1" applyFill="1" applyBorder="1" applyAlignment="1">
      <alignment horizontal="right" vertical="center"/>
    </xf>
    <xf numFmtId="0" fontId="29" fillId="9" borderId="18" xfId="0" applyFont="1" applyFill="1" applyBorder="1"/>
    <xf numFmtId="9" fontId="28" fillId="8" borderId="10" xfId="0" applyNumberFormat="1" applyFont="1" applyFill="1" applyBorder="1" applyAlignment="1">
      <alignment horizontal="center" vertical="center"/>
    </xf>
    <xf numFmtId="0" fontId="29" fillId="9" borderId="16" xfId="0" applyFont="1" applyFill="1" applyBorder="1"/>
    <xf numFmtId="9" fontId="28" fillId="8" borderId="13" xfId="0" applyNumberFormat="1" applyFont="1" applyFill="1" applyBorder="1" applyAlignment="1">
      <alignment horizontal="left" vertical="center"/>
    </xf>
    <xf numFmtId="0" fontId="29" fillId="9" borderId="19" xfId="0" applyFont="1" applyFill="1" applyBorder="1"/>
    <xf numFmtId="1" fontId="26" fillId="4" borderId="14" xfId="0" applyNumberFormat="1" applyFont="1" applyFill="1" applyBorder="1" applyAlignment="1">
      <alignment horizontal="right" vertical="center"/>
    </xf>
    <xf numFmtId="0" fontId="26" fillId="0" borderId="20" xfId="0" applyFont="1" applyBorder="1"/>
    <xf numFmtId="0" fontId="8" fillId="8" borderId="9" xfId="0" applyFont="1" applyFill="1" applyBorder="1" applyAlignment="1">
      <alignment horizontal="left" vertical="center"/>
    </xf>
    <xf numFmtId="0" fontId="35" fillId="8" borderId="14" xfId="0" applyFont="1" applyFill="1" applyBorder="1" applyAlignment="1">
      <alignment horizontal="center" vertical="center"/>
    </xf>
    <xf numFmtId="0" fontId="26" fillId="4" borderId="10" xfId="0" applyFont="1" applyFill="1" applyBorder="1" applyAlignment="1">
      <alignment horizontal="center" vertical="center"/>
    </xf>
    <xf numFmtId="0" fontId="26" fillId="0" borderId="16" xfId="0" applyFont="1" applyBorder="1"/>
    <xf numFmtId="0" fontId="24" fillId="0" borderId="21" xfId="0" applyFont="1" applyBorder="1" applyAlignment="1">
      <alignment horizontal="center" vertical="center"/>
    </xf>
    <xf numFmtId="9" fontId="24" fillId="0" borderId="21" xfId="0" applyNumberFormat="1" applyFont="1" applyBorder="1" applyAlignment="1">
      <alignment horizontal="left" vertical="center"/>
    </xf>
    <xf numFmtId="9" fontId="28" fillId="0" borderId="22" xfId="0" applyNumberFormat="1" applyFont="1" applyBorder="1" applyAlignment="1">
      <alignment horizontal="right" vertical="center"/>
    </xf>
    <xf numFmtId="0" fontId="29" fillId="0" borderId="25" xfId="0" applyFont="1" applyBorder="1"/>
    <xf numFmtId="9" fontId="28" fillId="0" borderId="21" xfId="0" applyNumberFormat="1" applyFont="1" applyBorder="1" applyAlignment="1">
      <alignment horizontal="center" vertical="center"/>
    </xf>
    <xf numFmtId="0" fontId="29" fillId="0" borderId="24" xfId="0" applyFont="1" applyBorder="1"/>
    <xf numFmtId="9" fontId="28" fillId="0" borderId="23" xfId="0" applyNumberFormat="1" applyFont="1" applyBorder="1" applyAlignment="1">
      <alignment horizontal="left" vertical="center"/>
    </xf>
    <xf numFmtId="0" fontId="29" fillId="0" borderId="26" xfId="0" applyFont="1" applyBorder="1"/>
    <xf numFmtId="0" fontId="24" fillId="4" borderId="11" xfId="0" applyFont="1" applyFill="1" applyBorder="1" applyAlignment="1">
      <alignment horizontal="center" vertical="center"/>
    </xf>
    <xf numFmtId="0" fontId="25" fillId="0" borderId="17" xfId="0" applyFont="1" applyBorder="1"/>
    <xf numFmtId="9" fontId="35" fillId="4" borderId="14" xfId="0" applyNumberFormat="1" applyFont="1" applyFill="1" applyBorder="1" applyAlignment="1">
      <alignment horizontal="center" vertical="center"/>
    </xf>
    <xf numFmtId="0" fontId="36" fillId="0" borderId="20" xfId="0" applyFont="1" applyBorder="1"/>
    <xf numFmtId="0" fontId="2" fillId="2" borderId="27" xfId="0" applyFont="1" applyFill="1" applyBorder="1" applyAlignment="1">
      <alignment horizontal="center" vertical="center" wrapText="1"/>
    </xf>
    <xf numFmtId="0" fontId="7" fillId="0" borderId="28" xfId="0" applyFont="1" applyBorder="1"/>
    <xf numFmtId="0" fontId="7" fillId="0" borderId="29" xfId="0" applyFont="1" applyBorder="1"/>
    <xf numFmtId="1" fontId="8" fillId="4" borderId="6" xfId="0" applyNumberFormat="1" applyFont="1" applyFill="1" applyBorder="1" applyAlignment="1">
      <alignment horizontal="center" vertical="center" wrapText="1"/>
    </xf>
    <xf numFmtId="0" fontId="7" fillId="0" borderId="8" xfId="0" applyFont="1" applyBorder="1"/>
    <xf numFmtId="2" fontId="8" fillId="3" borderId="6" xfId="0" applyNumberFormat="1" applyFont="1" applyFill="1" applyBorder="1" applyAlignment="1">
      <alignment horizontal="center" vertical="center"/>
    </xf>
    <xf numFmtId="164" fontId="0" fillId="4" borderId="6" xfId="0" applyNumberFormat="1" applyFont="1" applyFill="1" applyBorder="1" applyAlignment="1">
      <alignment horizontal="center"/>
    </xf>
    <xf numFmtId="0" fontId="2" fillId="2" borderId="6" xfId="0" applyFont="1" applyFill="1" applyBorder="1" applyAlignment="1">
      <alignment horizontal="center" vertical="center" wrapText="1"/>
    </xf>
    <xf numFmtId="0" fontId="7" fillId="0" borderId="7" xfId="0" applyFont="1" applyBorder="1"/>
    <xf numFmtId="174" fontId="0" fillId="0" borderId="0" xfId="0" applyNumberFormat="1" applyFont="1" applyAlignment="1"/>
    <xf numFmtId="2" fontId="37" fillId="0" borderId="0" xfId="0" applyNumberFormat="1" applyFont="1" applyAlignment="1"/>
    <xf numFmtId="164" fontId="37" fillId="0" borderId="0" xfId="0" applyNumberFormat="1" applyFont="1" applyAlignment="1">
      <alignment horizontal="center"/>
    </xf>
    <xf numFmtId="1" fontId="37" fillId="0" borderId="0" xfId="0" applyNumberFormat="1" applyFont="1" applyAlignment="1">
      <alignment horizontal="right"/>
    </xf>
    <xf numFmtId="0" fontId="37" fillId="0" borderId="0" xfId="0" applyFont="1" applyAlignment="1">
      <alignment horizontal="right"/>
    </xf>
    <xf numFmtId="0" fontId="3" fillId="0" borderId="0" xfId="0" applyFont="1" applyAlignment="1"/>
    <xf numFmtId="0" fontId="3" fillId="0" borderId="0" xfId="0" applyFont="1" applyAlignment="1">
      <alignment horizontal="center"/>
    </xf>
    <xf numFmtId="0" fontId="3" fillId="0" borderId="0" xfId="0" applyFont="1" applyAlignment="1">
      <alignment vertical="center"/>
    </xf>
    <xf numFmtId="0" fontId="0" fillId="0" borderId="0" xfId="0" applyFont="1" applyAlignment="1">
      <alignment vertical="center"/>
    </xf>
    <xf numFmtId="206" fontId="0" fillId="0" borderId="44" xfId="0" applyNumberFormat="1" applyFont="1" applyBorder="1" applyAlignment="1">
      <alignment horizontal="center" vertical="center"/>
    </xf>
    <xf numFmtId="0" fontId="0" fillId="0" borderId="44" xfId="0" applyFont="1" applyBorder="1" applyAlignment="1"/>
    <xf numFmtId="0" fontId="41" fillId="0" borderId="0" xfId="0" applyFont="1" applyAlignment="1">
      <alignment vertical="center"/>
    </xf>
    <xf numFmtId="0" fontId="41" fillId="0" borderId="45" xfId="0" applyFont="1" applyBorder="1" applyAlignment="1">
      <alignment horizontal="center" vertical="center"/>
    </xf>
    <xf numFmtId="0" fontId="41" fillId="0" borderId="44" xfId="0" applyFont="1" applyBorder="1" applyAlignment="1">
      <alignment horizontal="center" vertical="center"/>
    </xf>
    <xf numFmtId="0" fontId="42" fillId="0" borderId="0" xfId="0" applyFont="1" applyAlignment="1">
      <alignment vertical="center"/>
    </xf>
    <xf numFmtId="0" fontId="42" fillId="0" borderId="45" xfId="0" applyFont="1" applyBorder="1" applyAlignment="1">
      <alignment horizontal="center" vertical="center"/>
    </xf>
    <xf numFmtId="0" fontId="42" fillId="0" borderId="44" xfId="0" applyFont="1" applyBorder="1" applyAlignment="1">
      <alignment horizontal="center" vertical="center"/>
    </xf>
    <xf numFmtId="43" fontId="42" fillId="0" borderId="45" xfId="0" applyNumberFormat="1" applyFont="1" applyBorder="1" applyAlignment="1">
      <alignment horizontal="center" vertical="center"/>
    </xf>
    <xf numFmtId="43" fontId="42" fillId="0" borderId="44" xfId="0" applyNumberFormat="1" applyFont="1" applyBorder="1" applyAlignment="1">
      <alignment horizontal="center" vertical="center"/>
    </xf>
    <xf numFmtId="174" fontId="43" fillId="0" borderId="45" xfId="0" applyNumberFormat="1" applyFont="1" applyBorder="1" applyAlignment="1">
      <alignment horizontal="center" vertical="center"/>
    </xf>
    <xf numFmtId="206" fontId="43" fillId="0" borderId="44" xfId="0" applyNumberFormat="1" applyFont="1" applyBorder="1" applyAlignment="1">
      <alignment horizontal="center" vertical="center"/>
    </xf>
    <xf numFmtId="0" fontId="43" fillId="0" borderId="0" xfId="0" applyFont="1" applyAlignment="1">
      <alignment vertical="center"/>
    </xf>
    <xf numFmtId="202" fontId="43" fillId="0" borderId="45" xfId="0" applyNumberFormat="1" applyFont="1" applyBorder="1" applyAlignment="1">
      <alignment horizontal="center" vertical="center"/>
    </xf>
    <xf numFmtId="202" fontId="43" fillId="0" borderId="44" xfId="0" applyNumberFormat="1" applyFont="1" applyBorder="1" applyAlignment="1">
      <alignment horizontal="center" vertical="center"/>
    </xf>
    <xf numFmtId="0" fontId="43" fillId="0" borderId="0" xfId="0" applyFont="1" applyAlignment="1"/>
    <xf numFmtId="206" fontId="43" fillId="0" borderId="45" xfId="0" applyNumberFormat="1" applyFont="1" applyBorder="1" applyAlignment="1">
      <alignment horizontal="center" vertical="center"/>
    </xf>
    <xf numFmtId="0" fontId="43" fillId="0" borderId="44" xfId="0" applyFont="1" applyBorder="1" applyAlignment="1"/>
    <xf numFmtId="0" fontId="44" fillId="0" borderId="0" xfId="0" applyFont="1" applyAlignment="1"/>
    <xf numFmtId="0" fontId="5" fillId="0" borderId="0" xfId="0" applyFont="1" applyAlignment="1"/>
    <xf numFmtId="164" fontId="37" fillId="0" borderId="0" xfId="0" applyNumberFormat="1" applyFont="1" applyAlignment="1">
      <alignment horizontal="left"/>
    </xf>
    <xf numFmtId="0" fontId="3" fillId="0" borderId="0" xfId="0" applyNumberFormat="1" applyFont="1" applyAlignment="1"/>
    <xf numFmtId="204" fontId="3" fillId="0" borderId="0" xfId="0" applyNumberFormat="1" applyFont="1" applyAlignment="1"/>
    <xf numFmtId="172" fontId="45" fillId="11" borderId="0" xfId="0" applyNumberFormat="1" applyFont="1" applyFill="1" applyAlignment="1"/>
    <xf numFmtId="202" fontId="45" fillId="11" borderId="0" xfId="0" applyNumberFormat="1" applyFont="1" applyFill="1" applyAlignment="1"/>
    <xf numFmtId="0" fontId="46" fillId="0" borderId="0" xfId="0" applyFont="1" applyAlignment="1"/>
    <xf numFmtId="202" fontId="3" fillId="0" borderId="0" xfId="0" applyNumberFormat="1" applyFont="1" applyAlignment="1">
      <alignment horizontal="center" vertical="center"/>
    </xf>
    <xf numFmtId="174" fontId="37" fillId="0" borderId="0" xfId="0" applyNumberFormat="1" applyFont="1" applyAlignment="1">
      <alignment horizontal="left" vertical="center"/>
    </xf>
    <xf numFmtId="0" fontId="37" fillId="0" borderId="0" xfId="0" quotePrefix="1" applyFont="1" applyAlignment="1"/>
    <xf numFmtId="1" fontId="5" fillId="10" borderId="45" xfId="1" applyNumberFormat="1" applyFont="1" applyFill="1" applyBorder="1" applyAlignment="1" applyProtection="1">
      <alignment horizontal="center" vertical="center"/>
      <protection locked="0"/>
    </xf>
    <xf numFmtId="164" fontId="5" fillId="10" borderId="45" xfId="0" applyNumberFormat="1" applyFont="1" applyFill="1" applyBorder="1" applyAlignment="1" applyProtection="1">
      <alignment horizontal="center" vertical="center"/>
      <protection locked="0"/>
    </xf>
    <xf numFmtId="1" fontId="5" fillId="10" borderId="45" xfId="1" applyNumberFormat="1" applyFont="1" applyFill="1" applyBorder="1" applyAlignment="1" applyProtection="1">
      <alignment horizontal="center"/>
      <protection locked="0"/>
    </xf>
    <xf numFmtId="0" fontId="47" fillId="0" borderId="0" xfId="0" applyFont="1" applyAlignment="1"/>
    <xf numFmtId="0" fontId="48" fillId="0" borderId="0" xfId="0" applyFont="1" applyAlignment="1">
      <alignment horizontal="left" vertical="top" wrapText="1"/>
    </xf>
    <xf numFmtId="0" fontId="48" fillId="0" borderId="0" xfId="0" applyFont="1" applyAlignment="1"/>
    <xf numFmtId="0" fontId="48" fillId="0" borderId="0" xfId="0" applyFont="1" applyAlignment="1">
      <alignment vertical="top" wrapText="1"/>
    </xf>
    <xf numFmtId="0" fontId="37" fillId="0" borderId="1" xfId="0"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101600</xdr:colOff>
      <xdr:row>4</xdr:row>
      <xdr:rowOff>19050</xdr:rowOff>
    </xdr:from>
    <xdr:to>
      <xdr:col>10</xdr:col>
      <xdr:colOff>220980</xdr:colOff>
      <xdr:row>5</xdr:row>
      <xdr:rowOff>102870</xdr:rowOff>
    </xdr:to>
    <xdr:pic>
      <xdr:nvPicPr>
        <xdr:cNvPr id="2" name="Picture 1" descr="Picture">
          <a:extLst>
            <a:ext uri="{FF2B5EF4-FFF2-40B4-BE49-F238E27FC236}">
              <a16:creationId xmlns:a16="http://schemas.microsoft.com/office/drawing/2014/main" id="{DB8366EC-3326-46E2-AC21-D3585A705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0" y="2057400"/>
          <a:ext cx="1466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F21" sqref="F21"/>
    </sheetView>
  </sheetViews>
  <sheetFormatPr defaultColWidth="11.19921875" defaultRowHeight="15" customHeight="1" x14ac:dyDescent="0.6"/>
  <cols>
    <col min="1" max="1" width="10.44921875" customWidth="1"/>
    <col min="2" max="2" width="19.09765625" customWidth="1"/>
    <col min="3" max="3" width="21" customWidth="1"/>
    <col min="4" max="4" width="2.09765625" customWidth="1"/>
    <col min="5" max="5" width="3.6484375" customWidth="1"/>
    <col min="6" max="6" width="28" customWidth="1"/>
    <col min="7" max="7" width="10.44921875" customWidth="1"/>
    <col min="8" max="8" width="2" customWidth="1"/>
    <col min="9" max="26" width="10.44921875" customWidth="1"/>
  </cols>
  <sheetData>
    <row r="1" spans="1:26" ht="15.75" customHeight="1" x14ac:dyDescent="0.6"/>
    <row r="2" spans="1:26" ht="15.75" customHeight="1" x14ac:dyDescent="0.6"/>
    <row r="3" spans="1:26" ht="47.25" customHeight="1" x14ac:dyDescent="1.65">
      <c r="B3" s="1" t="s">
        <v>0</v>
      </c>
    </row>
    <row r="4" spans="1:26" ht="15.75" customHeight="1" x14ac:dyDescent="0.6">
      <c r="B4" s="2"/>
      <c r="C4" s="3"/>
      <c r="D4" s="3"/>
      <c r="E4" s="2"/>
    </row>
    <row r="5" spans="1:26" ht="36.75" customHeight="1" x14ac:dyDescent="0.6">
      <c r="A5" s="4"/>
      <c r="B5" s="4" t="s">
        <v>1</v>
      </c>
      <c r="C5" s="4"/>
      <c r="D5" s="4"/>
      <c r="E5" s="4"/>
      <c r="F5" s="4" t="s">
        <v>2</v>
      </c>
      <c r="G5" s="4"/>
      <c r="H5" s="4"/>
      <c r="I5" s="4"/>
      <c r="J5" s="4"/>
      <c r="K5" s="4"/>
      <c r="L5" s="4"/>
      <c r="M5" s="4"/>
      <c r="N5" s="4"/>
      <c r="O5" s="4"/>
      <c r="P5" s="4"/>
      <c r="Q5" s="4"/>
      <c r="R5" s="4"/>
      <c r="S5" s="4"/>
      <c r="T5" s="4"/>
      <c r="U5" s="4"/>
      <c r="V5" s="4"/>
      <c r="W5" s="4"/>
      <c r="X5" s="4"/>
      <c r="Y5" s="4"/>
      <c r="Z5" s="4"/>
    </row>
    <row r="6" spans="1:26" ht="33" customHeight="1" x14ac:dyDescent="0.6">
      <c r="B6" s="5" t="s">
        <v>3</v>
      </c>
      <c r="C6" s="6">
        <v>47</v>
      </c>
      <c r="F6" s="5" t="s">
        <v>4</v>
      </c>
      <c r="G6" s="7">
        <v>7</v>
      </c>
      <c r="H6" s="8" t="s">
        <v>5</v>
      </c>
      <c r="I6" s="9">
        <v>40</v>
      </c>
    </row>
    <row r="7" spans="1:26" ht="33" customHeight="1" x14ac:dyDescent="0.6">
      <c r="B7" s="256" t="s">
        <v>144</v>
      </c>
      <c r="C7" s="6">
        <v>159</v>
      </c>
      <c r="F7" s="5" t="s">
        <v>6</v>
      </c>
      <c r="G7" s="7">
        <v>1</v>
      </c>
      <c r="H7" s="8" t="s">
        <v>5</v>
      </c>
      <c r="I7" s="9">
        <v>55.5</v>
      </c>
      <c r="K7" s="10"/>
      <c r="L7" s="10"/>
      <c r="M7" s="10"/>
      <c r="N7" s="10"/>
      <c r="O7" s="10"/>
      <c r="P7" s="10"/>
    </row>
    <row r="8" spans="1:26" ht="33" customHeight="1" x14ac:dyDescent="0.6">
      <c r="B8" s="5" t="s">
        <v>7</v>
      </c>
      <c r="C8" s="11">
        <v>72</v>
      </c>
      <c r="D8" s="10"/>
    </row>
    <row r="9" spans="1:26" ht="33" customHeight="1" x14ac:dyDescent="0.6">
      <c r="B9" s="256" t="s">
        <v>145</v>
      </c>
      <c r="C9" s="6">
        <v>55</v>
      </c>
      <c r="D9" s="10"/>
    </row>
    <row r="10" spans="1:26" ht="15.75" customHeight="1" x14ac:dyDescent="0.6">
      <c r="D10" s="10"/>
    </row>
    <row r="11" spans="1:26" ht="33" customHeight="1" x14ac:dyDescent="0.6">
      <c r="D11" s="10"/>
    </row>
    <row r="12" spans="1:26" ht="15.75" customHeight="1" x14ac:dyDescent="0.6">
      <c r="D12" s="10"/>
    </row>
    <row r="13" spans="1:26" ht="60.75" customHeight="1" x14ac:dyDescent="1.65">
      <c r="B13" s="1" t="s">
        <v>9</v>
      </c>
      <c r="D13" s="10"/>
    </row>
    <row r="14" spans="1:26" ht="15.75" customHeight="1" x14ac:dyDescent="0.6">
      <c r="D14" s="10"/>
    </row>
    <row r="15" spans="1:26" ht="30" customHeight="1" x14ac:dyDescent="0.6">
      <c r="A15" s="4"/>
      <c r="B15" s="4" t="s">
        <v>10</v>
      </c>
      <c r="C15" s="4"/>
      <c r="D15" s="4"/>
      <c r="E15" s="4"/>
      <c r="F15" s="4" t="s">
        <v>10</v>
      </c>
      <c r="G15" s="3"/>
      <c r="H15" s="3"/>
      <c r="I15" s="2"/>
      <c r="J15" s="4"/>
      <c r="K15" s="4"/>
      <c r="L15" s="4"/>
      <c r="M15" s="4"/>
      <c r="N15" s="4"/>
      <c r="O15" s="4"/>
      <c r="P15" s="4"/>
      <c r="Q15" s="4"/>
      <c r="R15" s="4"/>
      <c r="S15" s="4"/>
      <c r="T15" s="4"/>
      <c r="U15" s="4"/>
      <c r="V15" s="4"/>
      <c r="W15" s="4"/>
      <c r="X15" s="4"/>
      <c r="Y15" s="4"/>
      <c r="Z15" s="4"/>
    </row>
    <row r="16" spans="1:26" ht="33" customHeight="1" x14ac:dyDescent="0.6">
      <c r="B16" s="12" t="s">
        <v>11</v>
      </c>
      <c r="C16" s="13">
        <f>205.8-(0.685*C6)</f>
        <v>173.60500000000002</v>
      </c>
      <c r="F16" s="14" t="s">
        <v>12</v>
      </c>
      <c r="G16" s="15">
        <f>Scratch!F33</f>
        <v>7</v>
      </c>
      <c r="H16" s="16" t="s">
        <v>5</v>
      </c>
      <c r="I16" s="17">
        <f>Scratch!F34</f>
        <v>42.000000000000014</v>
      </c>
    </row>
    <row r="17" spans="1:26" ht="33" customHeight="1" x14ac:dyDescent="0.6">
      <c r="B17" s="12" t="s">
        <v>13</v>
      </c>
      <c r="C17" s="18">
        <f>220-'Enter your info'!C6</f>
        <v>173</v>
      </c>
      <c r="F17" s="5" t="s">
        <v>14</v>
      </c>
      <c r="G17" s="19">
        <f>2.8/(Scratch!N8/500)^3</f>
        <v>227.15489067319049</v>
      </c>
    </row>
    <row r="18" spans="1:26" ht="33" customHeight="1" x14ac:dyDescent="0.6">
      <c r="B18" s="5" t="s">
        <v>15</v>
      </c>
      <c r="C18" s="13">
        <f>C16-C9</f>
        <v>118.60500000000002</v>
      </c>
    </row>
    <row r="19" spans="1:26" ht="15.75" customHeight="1" x14ac:dyDescent="0.6"/>
    <row r="20" spans="1:26" ht="22.5" customHeight="1" x14ac:dyDescent="0.6">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33" customHeight="1" x14ac:dyDescent="0.6">
      <c r="B21" s="20" t="s">
        <v>16</v>
      </c>
    </row>
    <row r="22" spans="1:26" ht="18" customHeight="1" x14ac:dyDescent="0.6">
      <c r="B22" s="20" t="s">
        <v>17</v>
      </c>
    </row>
    <row r="23" spans="1:26" ht="15" customHeight="1" x14ac:dyDescent="0.6">
      <c r="A23" s="10"/>
      <c r="B23" s="21"/>
      <c r="C23" s="3"/>
      <c r="D23" s="3"/>
      <c r="E23" s="2"/>
      <c r="F23" s="10"/>
    </row>
    <row r="24" spans="1:26" ht="18.75" customHeight="1" x14ac:dyDescent="0.6">
      <c r="A24" s="4"/>
      <c r="B24" s="20" t="s">
        <v>18</v>
      </c>
      <c r="C24" s="4"/>
      <c r="D24" s="4"/>
      <c r="E24" s="4"/>
      <c r="F24" s="4"/>
      <c r="G24" s="4"/>
      <c r="H24" s="4"/>
      <c r="I24" s="4"/>
      <c r="J24" s="4"/>
      <c r="K24" s="4"/>
      <c r="L24" s="4"/>
      <c r="M24" s="4"/>
      <c r="N24" s="4"/>
      <c r="O24" s="4"/>
      <c r="P24" s="4"/>
      <c r="Q24" s="4"/>
      <c r="R24" s="4"/>
      <c r="S24" s="4"/>
      <c r="T24" s="4"/>
      <c r="U24" s="4"/>
      <c r="V24" s="4"/>
      <c r="W24" s="4"/>
      <c r="X24" s="4"/>
      <c r="Y24" s="4"/>
      <c r="Z24" s="4"/>
    </row>
    <row r="25" spans="1:26" ht="18.75" customHeight="1" x14ac:dyDescent="0.6"/>
    <row r="26" spans="1:26" ht="18.75" customHeight="1" x14ac:dyDescent="0.6"/>
    <row r="27" spans="1:26" ht="15.75" customHeight="1" x14ac:dyDescent="0.6"/>
    <row r="28" spans="1:26" ht="15.75" customHeight="1" x14ac:dyDescent="0.6"/>
    <row r="29" spans="1:26" ht="15.75" customHeight="1" x14ac:dyDescent="0.6"/>
    <row r="30" spans="1:26" ht="15.75" customHeight="1" x14ac:dyDescent="0.6"/>
    <row r="31" spans="1:26" ht="15.75" customHeight="1" x14ac:dyDescent="0.6"/>
    <row r="32" spans="1:26" ht="15.75" customHeight="1" x14ac:dyDescent="0.6"/>
    <row r="33" ht="15.75" customHeight="1" x14ac:dyDescent="0.6"/>
    <row r="34" ht="15.75" customHeight="1" x14ac:dyDescent="0.6"/>
    <row r="35" ht="15.75" customHeight="1" x14ac:dyDescent="0.6"/>
    <row r="36" ht="15.75" customHeight="1" x14ac:dyDescent="0.6"/>
    <row r="37" ht="15.75" customHeight="1" x14ac:dyDescent="0.6"/>
    <row r="38" ht="15.75" customHeight="1" x14ac:dyDescent="0.6"/>
    <row r="39" ht="15.75" customHeight="1" x14ac:dyDescent="0.6"/>
    <row r="40" ht="15.75" customHeight="1" x14ac:dyDescent="0.6"/>
    <row r="41" ht="15.75" customHeight="1" x14ac:dyDescent="0.6"/>
    <row r="42" ht="15.75" customHeight="1" x14ac:dyDescent="0.6"/>
    <row r="43" ht="15.75" customHeight="1" x14ac:dyDescent="0.6"/>
    <row r="44" ht="15.75" customHeight="1" x14ac:dyDescent="0.6"/>
    <row r="45" ht="15.75" customHeight="1" x14ac:dyDescent="0.6"/>
    <row r="46" ht="15.75" customHeight="1" x14ac:dyDescent="0.6"/>
    <row r="47" ht="15.75" customHeight="1" x14ac:dyDescent="0.6"/>
    <row r="48" ht="15.75" customHeight="1" x14ac:dyDescent="0.6"/>
    <row r="49" ht="15.75" customHeight="1" x14ac:dyDescent="0.6"/>
    <row r="50" ht="15.75" customHeight="1" x14ac:dyDescent="0.6"/>
    <row r="51" ht="15.75" customHeight="1" x14ac:dyDescent="0.6"/>
    <row r="52" ht="15.75" customHeight="1" x14ac:dyDescent="0.6"/>
    <row r="53" ht="15.75" customHeight="1" x14ac:dyDescent="0.6"/>
    <row r="54" ht="15.75" customHeight="1" x14ac:dyDescent="0.6"/>
    <row r="55" ht="15.75" customHeight="1" x14ac:dyDescent="0.6"/>
    <row r="56" ht="15.75" customHeight="1" x14ac:dyDescent="0.6"/>
    <row r="57" ht="15.75" customHeight="1" x14ac:dyDescent="0.6"/>
    <row r="58" ht="15.75" customHeight="1" x14ac:dyDescent="0.6"/>
    <row r="59" ht="15.75" customHeight="1" x14ac:dyDescent="0.6"/>
    <row r="60" ht="15.75" customHeight="1" x14ac:dyDescent="0.6"/>
    <row r="61" ht="15.75" customHeight="1" x14ac:dyDescent="0.6"/>
    <row r="62" ht="15.75" customHeight="1" x14ac:dyDescent="0.6"/>
    <row r="63" ht="15.75" customHeight="1" x14ac:dyDescent="0.6"/>
    <row r="64" ht="15.75" customHeight="1" x14ac:dyDescent="0.6"/>
    <row r="65" ht="15.75" customHeight="1" x14ac:dyDescent="0.6"/>
    <row r="66" ht="15.75" customHeight="1" x14ac:dyDescent="0.6"/>
    <row r="67" ht="15.75" customHeight="1" x14ac:dyDescent="0.6"/>
    <row r="68" ht="15.75" customHeight="1" x14ac:dyDescent="0.6"/>
    <row r="69" ht="15.75" customHeight="1" x14ac:dyDescent="0.6"/>
    <row r="70" ht="15.75" customHeight="1" x14ac:dyDescent="0.6"/>
    <row r="71" ht="15.75" customHeight="1" x14ac:dyDescent="0.6"/>
    <row r="72" ht="15.75" customHeight="1" x14ac:dyDescent="0.6"/>
    <row r="73" ht="15.75" customHeight="1" x14ac:dyDescent="0.6"/>
    <row r="74" ht="15.75" customHeight="1" x14ac:dyDescent="0.6"/>
    <row r="75" ht="15.75" customHeight="1" x14ac:dyDescent="0.6"/>
    <row r="76" ht="15.75" customHeight="1" x14ac:dyDescent="0.6"/>
    <row r="77" ht="15.75" customHeight="1" x14ac:dyDescent="0.6"/>
    <row r="78" ht="15.75" customHeight="1" x14ac:dyDescent="0.6"/>
    <row r="79" ht="15.75" customHeight="1" x14ac:dyDescent="0.6"/>
    <row r="80" ht="15.75" customHeight="1" x14ac:dyDescent="0.6"/>
    <row r="81" ht="15.75" customHeight="1" x14ac:dyDescent="0.6"/>
    <row r="82" ht="15.75" customHeight="1" x14ac:dyDescent="0.6"/>
    <row r="83" ht="15.75" customHeight="1" x14ac:dyDescent="0.6"/>
    <row r="84" ht="15.75" customHeight="1" x14ac:dyDescent="0.6"/>
    <row r="85" ht="15.75" customHeight="1" x14ac:dyDescent="0.6"/>
    <row r="86" ht="15.75" customHeight="1" x14ac:dyDescent="0.6"/>
    <row r="87" ht="15.75" customHeight="1" x14ac:dyDescent="0.6"/>
    <row r="88" ht="15.75" customHeight="1" x14ac:dyDescent="0.6"/>
    <row r="89" ht="15.75" customHeight="1" x14ac:dyDescent="0.6"/>
    <row r="90" ht="15.75" customHeight="1" x14ac:dyDescent="0.6"/>
    <row r="91" ht="15.75" customHeight="1" x14ac:dyDescent="0.6"/>
    <row r="92" ht="15.75" customHeight="1" x14ac:dyDescent="0.6"/>
    <row r="93" ht="15.75" customHeight="1" x14ac:dyDescent="0.6"/>
    <row r="94" ht="15.75" customHeight="1" x14ac:dyDescent="0.6"/>
    <row r="95" ht="15.75" customHeight="1" x14ac:dyDescent="0.6"/>
    <row r="96" ht="15.75" customHeight="1" x14ac:dyDescent="0.6"/>
    <row r="97" ht="15.75" customHeight="1" x14ac:dyDescent="0.6"/>
    <row r="98" ht="15.75" customHeight="1" x14ac:dyDescent="0.6"/>
    <row r="99" ht="15.75" customHeight="1" x14ac:dyDescent="0.6"/>
    <row r="100" ht="15.75" customHeight="1" x14ac:dyDescent="0.6"/>
    <row r="101" ht="15.75" customHeight="1" x14ac:dyDescent="0.6"/>
    <row r="102" ht="15.75" customHeight="1" x14ac:dyDescent="0.6"/>
    <row r="103" ht="15.75" customHeight="1" x14ac:dyDescent="0.6"/>
    <row r="104" ht="15.75" customHeight="1" x14ac:dyDescent="0.6"/>
    <row r="105" ht="15.75" customHeight="1" x14ac:dyDescent="0.6"/>
    <row r="106" ht="15.75" customHeight="1" x14ac:dyDescent="0.6"/>
    <row r="107" ht="15.75" customHeight="1" x14ac:dyDescent="0.6"/>
    <row r="108" ht="15.75" customHeight="1" x14ac:dyDescent="0.6"/>
    <row r="109" ht="15.75" customHeight="1" x14ac:dyDescent="0.6"/>
    <row r="110" ht="15.75" customHeight="1" x14ac:dyDescent="0.6"/>
    <row r="111" ht="15.75" customHeight="1" x14ac:dyDescent="0.6"/>
    <row r="112" ht="15.75" customHeight="1" x14ac:dyDescent="0.6"/>
    <row r="113" ht="15.75" customHeight="1" x14ac:dyDescent="0.6"/>
    <row r="114" ht="15.75" customHeight="1" x14ac:dyDescent="0.6"/>
    <row r="115" ht="15.75" customHeight="1" x14ac:dyDescent="0.6"/>
    <row r="116" ht="15.75" customHeight="1" x14ac:dyDescent="0.6"/>
    <row r="117" ht="15.75" customHeight="1" x14ac:dyDescent="0.6"/>
    <row r="118" ht="15.75" customHeight="1" x14ac:dyDescent="0.6"/>
    <row r="119" ht="15.75" customHeight="1" x14ac:dyDescent="0.6"/>
    <row r="120" ht="15.75" customHeight="1" x14ac:dyDescent="0.6"/>
    <row r="121" ht="15.75" customHeight="1" x14ac:dyDescent="0.6"/>
    <row r="122" ht="15.75" customHeight="1" x14ac:dyDescent="0.6"/>
    <row r="123" ht="15.75" customHeight="1" x14ac:dyDescent="0.6"/>
    <row r="124" ht="15.75" customHeight="1" x14ac:dyDescent="0.6"/>
    <row r="125" ht="15.75" customHeight="1" x14ac:dyDescent="0.6"/>
    <row r="126" ht="15.75" customHeight="1" x14ac:dyDescent="0.6"/>
    <row r="127" ht="15.75" customHeight="1" x14ac:dyDescent="0.6"/>
    <row r="128" ht="15.75" customHeight="1" x14ac:dyDescent="0.6"/>
    <row r="129" ht="15.75" customHeight="1" x14ac:dyDescent="0.6"/>
    <row r="130" ht="15.75" customHeight="1" x14ac:dyDescent="0.6"/>
    <row r="131" ht="15.75" customHeight="1" x14ac:dyDescent="0.6"/>
    <row r="132" ht="15.75" customHeight="1" x14ac:dyDescent="0.6"/>
    <row r="133" ht="15.75" customHeight="1" x14ac:dyDescent="0.6"/>
    <row r="134" ht="15.75" customHeight="1" x14ac:dyDescent="0.6"/>
    <row r="135" ht="15.75" customHeight="1" x14ac:dyDescent="0.6"/>
    <row r="136" ht="15.75" customHeight="1" x14ac:dyDescent="0.6"/>
    <row r="137" ht="15.75" customHeight="1" x14ac:dyDescent="0.6"/>
    <row r="138" ht="15.75" customHeight="1" x14ac:dyDescent="0.6"/>
    <row r="139" ht="15.75" customHeight="1" x14ac:dyDescent="0.6"/>
    <row r="140" ht="15.75" customHeight="1" x14ac:dyDescent="0.6"/>
    <row r="141" ht="15.75" customHeight="1" x14ac:dyDescent="0.6"/>
    <row r="142" ht="15.75" customHeight="1" x14ac:dyDescent="0.6"/>
    <row r="143" ht="15.75" customHeight="1" x14ac:dyDescent="0.6"/>
    <row r="144" ht="15.75" customHeight="1" x14ac:dyDescent="0.6"/>
    <row r="145" ht="15.75" customHeight="1" x14ac:dyDescent="0.6"/>
    <row r="146" ht="15.75" customHeight="1" x14ac:dyDescent="0.6"/>
    <row r="147" ht="15.75" customHeight="1" x14ac:dyDescent="0.6"/>
    <row r="148" ht="15.75" customHeight="1" x14ac:dyDescent="0.6"/>
    <row r="149" ht="15.75" customHeight="1" x14ac:dyDescent="0.6"/>
    <row r="150" ht="15.75" customHeight="1" x14ac:dyDescent="0.6"/>
    <row r="151" ht="15.75" customHeight="1" x14ac:dyDescent="0.6"/>
    <row r="152" ht="15.75" customHeight="1" x14ac:dyDescent="0.6"/>
    <row r="153" ht="15.75" customHeight="1" x14ac:dyDescent="0.6"/>
    <row r="154" ht="15.75" customHeight="1" x14ac:dyDescent="0.6"/>
    <row r="155" ht="15.75" customHeight="1" x14ac:dyDescent="0.6"/>
    <row r="156" ht="15.75" customHeight="1" x14ac:dyDescent="0.6"/>
    <row r="157" ht="15.75" customHeight="1" x14ac:dyDescent="0.6"/>
    <row r="158" ht="15.75" customHeight="1" x14ac:dyDescent="0.6"/>
    <row r="159" ht="15.75" customHeight="1" x14ac:dyDescent="0.6"/>
    <row r="160" ht="15.75" customHeight="1" x14ac:dyDescent="0.6"/>
    <row r="161" ht="15.75" customHeight="1" x14ac:dyDescent="0.6"/>
    <row r="162" ht="15.75" customHeight="1" x14ac:dyDescent="0.6"/>
    <row r="163" ht="15.75" customHeight="1" x14ac:dyDescent="0.6"/>
    <row r="164" ht="15.75" customHeight="1" x14ac:dyDescent="0.6"/>
    <row r="165" ht="15.75" customHeight="1" x14ac:dyDescent="0.6"/>
    <row r="166" ht="15.75" customHeight="1" x14ac:dyDescent="0.6"/>
    <row r="167" ht="15.75" customHeight="1" x14ac:dyDescent="0.6"/>
    <row r="168" ht="15.75" customHeight="1" x14ac:dyDescent="0.6"/>
    <row r="169" ht="15.75" customHeight="1" x14ac:dyDescent="0.6"/>
    <row r="170" ht="15.75" customHeight="1" x14ac:dyDescent="0.6"/>
    <row r="171" ht="15.75" customHeight="1" x14ac:dyDescent="0.6"/>
    <row r="172" ht="15.75" customHeight="1" x14ac:dyDescent="0.6"/>
    <row r="173" ht="15.75" customHeight="1" x14ac:dyDescent="0.6"/>
    <row r="174" ht="15.75" customHeight="1" x14ac:dyDescent="0.6"/>
    <row r="175" ht="15.75" customHeight="1" x14ac:dyDescent="0.6"/>
    <row r="176" ht="15.75" customHeight="1" x14ac:dyDescent="0.6"/>
    <row r="177" ht="15.75" customHeight="1" x14ac:dyDescent="0.6"/>
    <row r="178" ht="15.75" customHeight="1" x14ac:dyDescent="0.6"/>
    <row r="179" ht="15.75" customHeight="1" x14ac:dyDescent="0.6"/>
    <row r="180" ht="15.75" customHeight="1" x14ac:dyDescent="0.6"/>
    <row r="181" ht="15.75" customHeight="1" x14ac:dyDescent="0.6"/>
    <row r="182" ht="15.75" customHeight="1" x14ac:dyDescent="0.6"/>
    <row r="183" ht="15.75" customHeight="1" x14ac:dyDescent="0.6"/>
    <row r="184" ht="15.75" customHeight="1" x14ac:dyDescent="0.6"/>
    <row r="185" ht="15.75" customHeight="1" x14ac:dyDescent="0.6"/>
    <row r="186" ht="15.75" customHeight="1" x14ac:dyDescent="0.6"/>
    <row r="187" ht="15.75" customHeight="1" x14ac:dyDescent="0.6"/>
    <row r="188" ht="15.75" customHeight="1" x14ac:dyDescent="0.6"/>
    <row r="189" ht="15.75" customHeight="1" x14ac:dyDescent="0.6"/>
    <row r="190" ht="15.75" customHeight="1" x14ac:dyDescent="0.6"/>
    <row r="191" ht="15.75" customHeight="1" x14ac:dyDescent="0.6"/>
    <row r="192" ht="15.75" customHeight="1" x14ac:dyDescent="0.6"/>
    <row r="193" ht="15.75" customHeight="1" x14ac:dyDescent="0.6"/>
    <row r="194" ht="15.75" customHeight="1" x14ac:dyDescent="0.6"/>
    <row r="195" ht="15.75" customHeight="1" x14ac:dyDescent="0.6"/>
    <row r="196" ht="15.75" customHeight="1" x14ac:dyDescent="0.6"/>
    <row r="197" ht="15.75" customHeight="1" x14ac:dyDescent="0.6"/>
    <row r="198" ht="15.75" customHeight="1" x14ac:dyDescent="0.6"/>
    <row r="199" ht="15.75" customHeight="1" x14ac:dyDescent="0.6"/>
    <row r="200" ht="15.75" customHeight="1" x14ac:dyDescent="0.6"/>
    <row r="201" ht="15.75" customHeight="1" x14ac:dyDescent="0.6"/>
    <row r="202" ht="15.75" customHeight="1" x14ac:dyDescent="0.6"/>
    <row r="203" ht="15.75" customHeight="1" x14ac:dyDescent="0.6"/>
    <row r="204" ht="15.75" customHeight="1" x14ac:dyDescent="0.6"/>
    <row r="205" ht="15.75" customHeight="1" x14ac:dyDescent="0.6"/>
    <row r="206" ht="15.75" customHeight="1" x14ac:dyDescent="0.6"/>
    <row r="207" ht="15.75" customHeight="1" x14ac:dyDescent="0.6"/>
    <row r="208" ht="15.75" customHeight="1" x14ac:dyDescent="0.6"/>
    <row r="209" ht="15.75" customHeight="1" x14ac:dyDescent="0.6"/>
    <row r="210" ht="15.75" customHeight="1" x14ac:dyDescent="0.6"/>
    <row r="211" ht="15.75" customHeight="1" x14ac:dyDescent="0.6"/>
    <row r="212" ht="15.75" customHeight="1" x14ac:dyDescent="0.6"/>
    <row r="213" ht="15.75" customHeight="1" x14ac:dyDescent="0.6"/>
    <row r="214" ht="15.75" customHeight="1" x14ac:dyDescent="0.6"/>
    <row r="215" ht="15.75" customHeight="1" x14ac:dyDescent="0.6"/>
    <row r="216" ht="15.75" customHeight="1" x14ac:dyDescent="0.6"/>
    <row r="217" ht="15.75" customHeight="1" x14ac:dyDescent="0.6"/>
    <row r="218" ht="15.75" customHeight="1" x14ac:dyDescent="0.6"/>
    <row r="219" ht="15.75" customHeight="1" x14ac:dyDescent="0.6"/>
    <row r="220" ht="15.75" customHeight="1" x14ac:dyDescent="0.6"/>
    <row r="221" ht="15.75" customHeight="1" x14ac:dyDescent="0.6"/>
    <row r="222" ht="15.75" customHeight="1" x14ac:dyDescent="0.6"/>
    <row r="223" ht="15.75" customHeight="1" x14ac:dyDescent="0.6"/>
    <row r="224" ht="15.75" customHeight="1" x14ac:dyDescent="0.6"/>
    <row r="225" ht="15.75" customHeight="1" x14ac:dyDescent="0.6"/>
    <row r="226" ht="15.75" customHeight="1" x14ac:dyDescent="0.6"/>
    <row r="227" ht="15.75" customHeight="1" x14ac:dyDescent="0.6"/>
    <row r="228" ht="15.75" customHeight="1" x14ac:dyDescent="0.6"/>
    <row r="229" ht="15.75" customHeight="1" x14ac:dyDescent="0.6"/>
    <row r="230" ht="15.75" customHeight="1" x14ac:dyDescent="0.6"/>
    <row r="231" ht="15.75" customHeight="1" x14ac:dyDescent="0.6"/>
    <row r="232" ht="15.75" customHeight="1" x14ac:dyDescent="0.6"/>
    <row r="233" ht="15.75" customHeight="1" x14ac:dyDescent="0.6"/>
    <row r="234" ht="15.75" customHeight="1" x14ac:dyDescent="0.6"/>
    <row r="235" ht="15.75" customHeight="1" x14ac:dyDescent="0.6"/>
    <row r="236" ht="15.75" customHeight="1" x14ac:dyDescent="0.6"/>
    <row r="237" ht="15.75" customHeight="1" x14ac:dyDescent="0.6"/>
    <row r="238" ht="15.75" customHeight="1" x14ac:dyDescent="0.6"/>
    <row r="239" ht="15.75" customHeight="1" x14ac:dyDescent="0.6"/>
    <row r="240" ht="15.75" customHeight="1" x14ac:dyDescent="0.6"/>
    <row r="241" ht="15.75" customHeight="1" x14ac:dyDescent="0.6"/>
    <row r="242" ht="15.75" customHeight="1" x14ac:dyDescent="0.6"/>
    <row r="243" ht="15.75" customHeight="1" x14ac:dyDescent="0.6"/>
    <row r="244" ht="15.75" customHeight="1" x14ac:dyDescent="0.6"/>
    <row r="245" ht="15.75" customHeight="1" x14ac:dyDescent="0.6"/>
    <row r="246" ht="15.75" customHeight="1" x14ac:dyDescent="0.6"/>
    <row r="247" ht="15.75" customHeight="1" x14ac:dyDescent="0.6"/>
    <row r="248" ht="15.75" customHeight="1" x14ac:dyDescent="0.6"/>
    <row r="249" ht="15.75" customHeight="1" x14ac:dyDescent="0.6"/>
    <row r="250" ht="15.75" customHeight="1" x14ac:dyDescent="0.6"/>
    <row r="251" ht="15.75" customHeight="1" x14ac:dyDescent="0.6"/>
    <row r="252" ht="15.75" customHeight="1" x14ac:dyDescent="0.6"/>
    <row r="253" ht="15.75" customHeight="1" x14ac:dyDescent="0.6"/>
    <row r="254" ht="15.75" customHeight="1" x14ac:dyDescent="0.6"/>
    <row r="255" ht="15.75" customHeight="1" x14ac:dyDescent="0.6"/>
    <row r="256" ht="15.75" customHeight="1" x14ac:dyDescent="0.6"/>
    <row r="257" ht="15.75" customHeight="1" x14ac:dyDescent="0.6"/>
    <row r="258" ht="15.75" customHeight="1" x14ac:dyDescent="0.6"/>
    <row r="259" ht="15.75" customHeight="1" x14ac:dyDescent="0.6"/>
    <row r="260" ht="15.75" customHeight="1" x14ac:dyDescent="0.6"/>
    <row r="261" ht="15.75" customHeight="1" x14ac:dyDescent="0.6"/>
    <row r="262" ht="15.75" customHeight="1" x14ac:dyDescent="0.6"/>
    <row r="263" ht="15.75" customHeight="1" x14ac:dyDescent="0.6"/>
    <row r="264" ht="15.75" customHeight="1" x14ac:dyDescent="0.6"/>
    <row r="265" ht="15.75" customHeight="1" x14ac:dyDescent="0.6"/>
    <row r="266" ht="15.75" customHeight="1" x14ac:dyDescent="0.6"/>
    <row r="267" ht="15.75" customHeight="1" x14ac:dyDescent="0.6"/>
    <row r="268" ht="15.75" customHeight="1" x14ac:dyDescent="0.6"/>
    <row r="269" ht="15.75" customHeight="1" x14ac:dyDescent="0.6"/>
    <row r="270" ht="15.75" customHeight="1" x14ac:dyDescent="0.6"/>
    <row r="271" ht="15.75" customHeight="1" x14ac:dyDescent="0.6"/>
    <row r="272" ht="15.75" customHeight="1" x14ac:dyDescent="0.6"/>
    <row r="273" ht="15.75" customHeight="1" x14ac:dyDescent="0.6"/>
    <row r="274" ht="15.75" customHeight="1" x14ac:dyDescent="0.6"/>
    <row r="275" ht="15.75" customHeight="1" x14ac:dyDescent="0.6"/>
    <row r="276" ht="15.75" customHeight="1" x14ac:dyDescent="0.6"/>
    <row r="277" ht="15.75" customHeight="1" x14ac:dyDescent="0.6"/>
    <row r="278" ht="15.75" customHeight="1" x14ac:dyDescent="0.6"/>
    <row r="279" ht="15.75" customHeight="1" x14ac:dyDescent="0.6"/>
    <row r="280" ht="15.75" customHeight="1" x14ac:dyDescent="0.6"/>
    <row r="281" ht="15.75" customHeight="1" x14ac:dyDescent="0.6"/>
    <row r="282" ht="15.75" customHeight="1" x14ac:dyDescent="0.6"/>
    <row r="283" ht="15.75" customHeight="1" x14ac:dyDescent="0.6"/>
    <row r="284" ht="15.75" customHeight="1" x14ac:dyDescent="0.6"/>
    <row r="285" ht="15.75" customHeight="1" x14ac:dyDescent="0.6"/>
    <row r="286" ht="15.75" customHeight="1" x14ac:dyDescent="0.6"/>
    <row r="287" ht="15.75" customHeight="1" x14ac:dyDescent="0.6"/>
    <row r="288" ht="15.75" customHeight="1" x14ac:dyDescent="0.6"/>
    <row r="289" ht="15.75" customHeight="1" x14ac:dyDescent="0.6"/>
    <row r="290" ht="15.75" customHeight="1" x14ac:dyDescent="0.6"/>
    <row r="291" ht="15.75" customHeight="1" x14ac:dyDescent="0.6"/>
    <row r="292" ht="15.75" customHeight="1" x14ac:dyDescent="0.6"/>
    <row r="293" ht="15.75" customHeight="1" x14ac:dyDescent="0.6"/>
    <row r="294" ht="15.75" customHeight="1" x14ac:dyDescent="0.6"/>
    <row r="295" ht="15.75" customHeight="1" x14ac:dyDescent="0.6"/>
    <row r="296" ht="15.75" customHeight="1" x14ac:dyDescent="0.6"/>
    <row r="297" ht="15.75" customHeight="1" x14ac:dyDescent="0.6"/>
    <row r="298" ht="15.75" customHeight="1" x14ac:dyDescent="0.6"/>
    <row r="299" ht="15.75" customHeight="1" x14ac:dyDescent="0.6"/>
    <row r="300" ht="15.75" customHeight="1" x14ac:dyDescent="0.6"/>
    <row r="301" ht="15.75" customHeight="1" x14ac:dyDescent="0.6"/>
    <row r="302" ht="15.75" customHeight="1" x14ac:dyDescent="0.6"/>
    <row r="303" ht="15.75" customHeight="1" x14ac:dyDescent="0.6"/>
    <row r="304" ht="15.75" customHeight="1" x14ac:dyDescent="0.6"/>
    <row r="305" ht="15.75" customHeight="1" x14ac:dyDescent="0.6"/>
    <row r="306" ht="15.75" customHeight="1" x14ac:dyDescent="0.6"/>
    <row r="307" ht="15.75" customHeight="1" x14ac:dyDescent="0.6"/>
    <row r="308" ht="15.75" customHeight="1" x14ac:dyDescent="0.6"/>
    <row r="309" ht="15.75" customHeight="1" x14ac:dyDescent="0.6"/>
    <row r="310" ht="15.75" customHeight="1" x14ac:dyDescent="0.6"/>
    <row r="311" ht="15.75" customHeight="1" x14ac:dyDescent="0.6"/>
    <row r="312" ht="15.75" customHeight="1" x14ac:dyDescent="0.6"/>
    <row r="313" ht="15.75" customHeight="1" x14ac:dyDescent="0.6"/>
    <row r="314" ht="15.75" customHeight="1" x14ac:dyDescent="0.6"/>
    <row r="315" ht="15.75" customHeight="1" x14ac:dyDescent="0.6"/>
    <row r="316" ht="15.75" customHeight="1" x14ac:dyDescent="0.6"/>
    <row r="317" ht="15.75" customHeight="1" x14ac:dyDescent="0.6"/>
    <row r="318" ht="15.75" customHeight="1" x14ac:dyDescent="0.6"/>
    <row r="319" ht="15.75" customHeight="1" x14ac:dyDescent="0.6"/>
    <row r="320" ht="15.75" customHeight="1" x14ac:dyDescent="0.6"/>
    <row r="321" ht="15.75" customHeight="1" x14ac:dyDescent="0.6"/>
    <row r="322" ht="15.75" customHeight="1" x14ac:dyDescent="0.6"/>
    <row r="323" ht="15.75" customHeight="1" x14ac:dyDescent="0.6"/>
    <row r="324" ht="15.75" customHeight="1" x14ac:dyDescent="0.6"/>
    <row r="325" ht="15.75" customHeight="1" x14ac:dyDescent="0.6"/>
    <row r="326" ht="15.75" customHeight="1" x14ac:dyDescent="0.6"/>
    <row r="327" ht="15.75" customHeight="1" x14ac:dyDescent="0.6"/>
    <row r="328" ht="15.75" customHeight="1" x14ac:dyDescent="0.6"/>
    <row r="329" ht="15.75" customHeight="1" x14ac:dyDescent="0.6"/>
    <row r="330" ht="15.75" customHeight="1" x14ac:dyDescent="0.6"/>
    <row r="331" ht="15.75" customHeight="1" x14ac:dyDescent="0.6"/>
    <row r="332" ht="15.75" customHeight="1" x14ac:dyDescent="0.6"/>
    <row r="333" ht="15.75" customHeight="1" x14ac:dyDescent="0.6"/>
    <row r="334" ht="15.75" customHeight="1" x14ac:dyDescent="0.6"/>
    <row r="335" ht="15.75" customHeight="1" x14ac:dyDescent="0.6"/>
    <row r="336" ht="15.75" customHeight="1" x14ac:dyDescent="0.6"/>
    <row r="337" ht="15.75" customHeight="1" x14ac:dyDescent="0.6"/>
    <row r="338" ht="15.75" customHeight="1" x14ac:dyDescent="0.6"/>
    <row r="339" ht="15.75" customHeight="1" x14ac:dyDescent="0.6"/>
    <row r="340" ht="15.75" customHeight="1" x14ac:dyDescent="0.6"/>
    <row r="341" ht="15.75" customHeight="1" x14ac:dyDescent="0.6"/>
    <row r="342" ht="15.75" customHeight="1" x14ac:dyDescent="0.6"/>
    <row r="343" ht="15.75" customHeight="1" x14ac:dyDescent="0.6"/>
    <row r="344" ht="15.75" customHeight="1" x14ac:dyDescent="0.6"/>
    <row r="345" ht="15.75" customHeight="1" x14ac:dyDescent="0.6"/>
    <row r="346" ht="15.75" customHeight="1" x14ac:dyDescent="0.6"/>
    <row r="347" ht="15.75" customHeight="1" x14ac:dyDescent="0.6"/>
    <row r="348" ht="15.75" customHeight="1" x14ac:dyDescent="0.6"/>
    <row r="349" ht="15.75" customHeight="1" x14ac:dyDescent="0.6"/>
    <row r="350" ht="15.75" customHeight="1" x14ac:dyDescent="0.6"/>
    <row r="351" ht="15.75" customHeight="1" x14ac:dyDescent="0.6"/>
    <row r="352" ht="15.75" customHeight="1" x14ac:dyDescent="0.6"/>
    <row r="353" ht="15.75" customHeight="1" x14ac:dyDescent="0.6"/>
    <row r="354" ht="15.75" customHeight="1" x14ac:dyDescent="0.6"/>
    <row r="355" ht="15.75" customHeight="1" x14ac:dyDescent="0.6"/>
    <row r="356" ht="15.75" customHeight="1" x14ac:dyDescent="0.6"/>
    <row r="357" ht="15.75" customHeight="1" x14ac:dyDescent="0.6"/>
    <row r="358" ht="15.75" customHeight="1" x14ac:dyDescent="0.6"/>
    <row r="359" ht="15.75" customHeight="1" x14ac:dyDescent="0.6"/>
    <row r="360" ht="15.75" customHeight="1" x14ac:dyDescent="0.6"/>
    <row r="361" ht="15.75" customHeight="1" x14ac:dyDescent="0.6"/>
    <row r="362" ht="15.75" customHeight="1" x14ac:dyDescent="0.6"/>
    <row r="363" ht="15.75" customHeight="1" x14ac:dyDescent="0.6"/>
    <row r="364" ht="15.75" customHeight="1" x14ac:dyDescent="0.6"/>
    <row r="365" ht="15.75" customHeight="1" x14ac:dyDescent="0.6"/>
    <row r="366" ht="15.75" customHeight="1" x14ac:dyDescent="0.6"/>
    <row r="367" ht="15.75" customHeight="1" x14ac:dyDescent="0.6"/>
    <row r="368" ht="15.75" customHeight="1" x14ac:dyDescent="0.6"/>
    <row r="369" ht="15.75" customHeight="1" x14ac:dyDescent="0.6"/>
    <row r="370" ht="15.75" customHeight="1" x14ac:dyDescent="0.6"/>
    <row r="371" ht="15.75" customHeight="1" x14ac:dyDescent="0.6"/>
    <row r="372" ht="15.75" customHeight="1" x14ac:dyDescent="0.6"/>
    <row r="373" ht="15.75" customHeight="1" x14ac:dyDescent="0.6"/>
    <row r="374" ht="15.75" customHeight="1" x14ac:dyDescent="0.6"/>
    <row r="375" ht="15.75" customHeight="1" x14ac:dyDescent="0.6"/>
    <row r="376" ht="15.75" customHeight="1" x14ac:dyDescent="0.6"/>
    <row r="377" ht="15.75" customHeight="1" x14ac:dyDescent="0.6"/>
    <row r="378" ht="15.75" customHeight="1" x14ac:dyDescent="0.6"/>
    <row r="379" ht="15.75" customHeight="1" x14ac:dyDescent="0.6"/>
    <row r="380" ht="15.75" customHeight="1" x14ac:dyDescent="0.6"/>
    <row r="381" ht="15.75" customHeight="1" x14ac:dyDescent="0.6"/>
    <row r="382" ht="15.75" customHeight="1" x14ac:dyDescent="0.6"/>
    <row r="383" ht="15.75" customHeight="1" x14ac:dyDescent="0.6"/>
    <row r="384" ht="15.75" customHeight="1" x14ac:dyDescent="0.6"/>
    <row r="385" ht="15.75" customHeight="1" x14ac:dyDescent="0.6"/>
    <row r="386" ht="15.75" customHeight="1" x14ac:dyDescent="0.6"/>
    <row r="387" ht="15.75" customHeight="1" x14ac:dyDescent="0.6"/>
    <row r="388" ht="15.75" customHeight="1" x14ac:dyDescent="0.6"/>
    <row r="389" ht="15.75" customHeight="1" x14ac:dyDescent="0.6"/>
    <row r="390" ht="15.75" customHeight="1" x14ac:dyDescent="0.6"/>
    <row r="391" ht="15.75" customHeight="1" x14ac:dyDescent="0.6"/>
    <row r="392" ht="15.75" customHeight="1" x14ac:dyDescent="0.6"/>
    <row r="393" ht="15.75" customHeight="1" x14ac:dyDescent="0.6"/>
    <row r="394" ht="15.75" customHeight="1" x14ac:dyDescent="0.6"/>
    <row r="395" ht="15.75" customHeight="1" x14ac:dyDescent="0.6"/>
    <row r="396" ht="15.75" customHeight="1" x14ac:dyDescent="0.6"/>
    <row r="397" ht="15.75" customHeight="1" x14ac:dyDescent="0.6"/>
    <row r="398" ht="15.75" customHeight="1" x14ac:dyDescent="0.6"/>
    <row r="399" ht="15.75" customHeight="1" x14ac:dyDescent="0.6"/>
    <row r="400" ht="15.75" customHeight="1" x14ac:dyDescent="0.6"/>
    <row r="401" ht="15.75" customHeight="1" x14ac:dyDescent="0.6"/>
    <row r="402" ht="15.75" customHeight="1" x14ac:dyDescent="0.6"/>
    <row r="403" ht="15.75" customHeight="1" x14ac:dyDescent="0.6"/>
    <row r="404" ht="15.75" customHeight="1" x14ac:dyDescent="0.6"/>
    <row r="405" ht="15.75" customHeight="1" x14ac:dyDescent="0.6"/>
    <row r="406" ht="15.75" customHeight="1" x14ac:dyDescent="0.6"/>
    <row r="407" ht="15.75" customHeight="1" x14ac:dyDescent="0.6"/>
    <row r="408" ht="15.75" customHeight="1" x14ac:dyDescent="0.6"/>
    <row r="409" ht="15.75" customHeight="1" x14ac:dyDescent="0.6"/>
    <row r="410" ht="15.75" customHeight="1" x14ac:dyDescent="0.6"/>
    <row r="411" ht="15.75" customHeight="1" x14ac:dyDescent="0.6"/>
    <row r="412" ht="15.75" customHeight="1" x14ac:dyDescent="0.6"/>
    <row r="413" ht="15.75" customHeight="1" x14ac:dyDescent="0.6"/>
    <row r="414" ht="15.75" customHeight="1" x14ac:dyDescent="0.6"/>
    <row r="415" ht="15.75" customHeight="1" x14ac:dyDescent="0.6"/>
    <row r="416" ht="15.75" customHeight="1" x14ac:dyDescent="0.6"/>
    <row r="417" ht="15.75" customHeight="1" x14ac:dyDescent="0.6"/>
    <row r="418" ht="15.75" customHeight="1" x14ac:dyDescent="0.6"/>
    <row r="419" ht="15.75" customHeight="1" x14ac:dyDescent="0.6"/>
    <row r="420" ht="15.75" customHeight="1" x14ac:dyDescent="0.6"/>
    <row r="421" ht="15.75" customHeight="1" x14ac:dyDescent="0.6"/>
    <row r="422" ht="15.75" customHeight="1" x14ac:dyDescent="0.6"/>
    <row r="423" ht="15.75" customHeight="1" x14ac:dyDescent="0.6"/>
    <row r="424" ht="15.75" customHeight="1" x14ac:dyDescent="0.6"/>
    <row r="425" ht="15.75" customHeight="1" x14ac:dyDescent="0.6"/>
    <row r="426" ht="15.75" customHeight="1" x14ac:dyDescent="0.6"/>
    <row r="427" ht="15.75" customHeight="1" x14ac:dyDescent="0.6"/>
    <row r="428" ht="15.75" customHeight="1" x14ac:dyDescent="0.6"/>
    <row r="429" ht="15.75" customHeight="1" x14ac:dyDescent="0.6"/>
    <row r="430" ht="15.75" customHeight="1" x14ac:dyDescent="0.6"/>
    <row r="431" ht="15.75" customHeight="1" x14ac:dyDescent="0.6"/>
    <row r="432" ht="15.75" customHeight="1" x14ac:dyDescent="0.6"/>
    <row r="433" ht="15.75" customHeight="1" x14ac:dyDescent="0.6"/>
    <row r="434" ht="15.75" customHeight="1" x14ac:dyDescent="0.6"/>
    <row r="435" ht="15.75" customHeight="1" x14ac:dyDescent="0.6"/>
    <row r="436" ht="15.75" customHeight="1" x14ac:dyDescent="0.6"/>
    <row r="437" ht="15.75" customHeight="1" x14ac:dyDescent="0.6"/>
    <row r="438" ht="15.75" customHeight="1" x14ac:dyDescent="0.6"/>
    <row r="439" ht="15.75" customHeight="1" x14ac:dyDescent="0.6"/>
    <row r="440" ht="15.75" customHeight="1" x14ac:dyDescent="0.6"/>
    <row r="441" ht="15.75" customHeight="1" x14ac:dyDescent="0.6"/>
    <row r="442" ht="15.75" customHeight="1" x14ac:dyDescent="0.6"/>
    <row r="443" ht="15.75" customHeight="1" x14ac:dyDescent="0.6"/>
    <row r="444" ht="15.75" customHeight="1" x14ac:dyDescent="0.6"/>
    <row r="445" ht="15.75" customHeight="1" x14ac:dyDescent="0.6"/>
    <row r="446" ht="15.75" customHeight="1" x14ac:dyDescent="0.6"/>
    <row r="447" ht="15.75" customHeight="1" x14ac:dyDescent="0.6"/>
    <row r="448" ht="15.75" customHeight="1" x14ac:dyDescent="0.6"/>
    <row r="449" ht="15.75" customHeight="1" x14ac:dyDescent="0.6"/>
    <row r="450" ht="15.75" customHeight="1" x14ac:dyDescent="0.6"/>
    <row r="451" ht="15.75" customHeight="1" x14ac:dyDescent="0.6"/>
    <row r="452" ht="15.75" customHeight="1" x14ac:dyDescent="0.6"/>
    <row r="453" ht="15.75" customHeight="1" x14ac:dyDescent="0.6"/>
    <row r="454" ht="15.75" customHeight="1" x14ac:dyDescent="0.6"/>
    <row r="455" ht="15.75" customHeight="1" x14ac:dyDescent="0.6"/>
    <row r="456" ht="15.75" customHeight="1" x14ac:dyDescent="0.6"/>
    <row r="457" ht="15.75" customHeight="1" x14ac:dyDescent="0.6"/>
    <row r="458" ht="15.75" customHeight="1" x14ac:dyDescent="0.6"/>
    <row r="459" ht="15.75" customHeight="1" x14ac:dyDescent="0.6"/>
    <row r="460" ht="15.75" customHeight="1" x14ac:dyDescent="0.6"/>
    <row r="461" ht="15.75" customHeight="1" x14ac:dyDescent="0.6"/>
    <row r="462" ht="15.75" customHeight="1" x14ac:dyDescent="0.6"/>
    <row r="463" ht="15.75" customHeight="1" x14ac:dyDescent="0.6"/>
    <row r="464" ht="15.75" customHeight="1" x14ac:dyDescent="0.6"/>
    <row r="465" ht="15.75" customHeight="1" x14ac:dyDescent="0.6"/>
    <row r="466" ht="15.75" customHeight="1" x14ac:dyDescent="0.6"/>
    <row r="467" ht="15.75" customHeight="1" x14ac:dyDescent="0.6"/>
    <row r="468" ht="15.75" customHeight="1" x14ac:dyDescent="0.6"/>
    <row r="469" ht="15.75" customHeight="1" x14ac:dyDescent="0.6"/>
    <row r="470" ht="15.75" customHeight="1" x14ac:dyDescent="0.6"/>
    <row r="471" ht="15.75" customHeight="1" x14ac:dyDescent="0.6"/>
    <row r="472" ht="15.75" customHeight="1" x14ac:dyDescent="0.6"/>
    <row r="473" ht="15.75" customHeight="1" x14ac:dyDescent="0.6"/>
    <row r="474" ht="15.75" customHeight="1" x14ac:dyDescent="0.6"/>
    <row r="475" ht="15.75" customHeight="1" x14ac:dyDescent="0.6"/>
    <row r="476" ht="15.75" customHeight="1" x14ac:dyDescent="0.6"/>
    <row r="477" ht="15.75" customHeight="1" x14ac:dyDescent="0.6"/>
    <row r="478" ht="15.75" customHeight="1" x14ac:dyDescent="0.6"/>
    <row r="479" ht="15.75" customHeight="1" x14ac:dyDescent="0.6"/>
    <row r="480" ht="15.75" customHeight="1" x14ac:dyDescent="0.6"/>
    <row r="481" ht="15.75" customHeight="1" x14ac:dyDescent="0.6"/>
    <row r="482" ht="15.75" customHeight="1" x14ac:dyDescent="0.6"/>
    <row r="483" ht="15.75" customHeight="1" x14ac:dyDescent="0.6"/>
    <row r="484" ht="15.75" customHeight="1" x14ac:dyDescent="0.6"/>
    <row r="485" ht="15.75" customHeight="1" x14ac:dyDescent="0.6"/>
    <row r="486" ht="15.75" customHeight="1" x14ac:dyDescent="0.6"/>
    <row r="487" ht="15.75" customHeight="1" x14ac:dyDescent="0.6"/>
    <row r="488" ht="15.75" customHeight="1" x14ac:dyDescent="0.6"/>
    <row r="489" ht="15.75" customHeight="1" x14ac:dyDescent="0.6"/>
    <row r="490" ht="15.75" customHeight="1" x14ac:dyDescent="0.6"/>
    <row r="491" ht="15.75" customHeight="1" x14ac:dyDescent="0.6"/>
    <row r="492" ht="15.75" customHeight="1" x14ac:dyDescent="0.6"/>
    <row r="493" ht="15.75" customHeight="1" x14ac:dyDescent="0.6"/>
    <row r="494" ht="15.75" customHeight="1" x14ac:dyDescent="0.6"/>
    <row r="495" ht="15.75" customHeight="1" x14ac:dyDescent="0.6"/>
    <row r="496" ht="15.75" customHeight="1" x14ac:dyDescent="0.6"/>
    <row r="497" ht="15.75" customHeight="1" x14ac:dyDescent="0.6"/>
    <row r="498" ht="15.75" customHeight="1" x14ac:dyDescent="0.6"/>
    <row r="499" ht="15.75" customHeight="1" x14ac:dyDescent="0.6"/>
    <row r="500" ht="15.75" customHeight="1" x14ac:dyDescent="0.6"/>
    <row r="501" ht="15.75" customHeight="1" x14ac:dyDescent="0.6"/>
    <row r="502" ht="15.75" customHeight="1" x14ac:dyDescent="0.6"/>
    <row r="503" ht="15.75" customHeight="1" x14ac:dyDescent="0.6"/>
    <row r="504" ht="15.75" customHeight="1" x14ac:dyDescent="0.6"/>
    <row r="505" ht="15.75" customHeight="1" x14ac:dyDescent="0.6"/>
    <row r="506" ht="15.75" customHeight="1" x14ac:dyDescent="0.6"/>
    <row r="507" ht="15.75" customHeight="1" x14ac:dyDescent="0.6"/>
    <row r="508" ht="15.75" customHeight="1" x14ac:dyDescent="0.6"/>
    <row r="509" ht="15.75" customHeight="1" x14ac:dyDescent="0.6"/>
    <row r="510" ht="15.75" customHeight="1" x14ac:dyDescent="0.6"/>
    <row r="511" ht="15.75" customHeight="1" x14ac:dyDescent="0.6"/>
    <row r="512" ht="15.75" customHeight="1" x14ac:dyDescent="0.6"/>
    <row r="513" ht="15.75" customHeight="1" x14ac:dyDescent="0.6"/>
    <row r="514" ht="15.75" customHeight="1" x14ac:dyDescent="0.6"/>
    <row r="515" ht="15.75" customHeight="1" x14ac:dyDescent="0.6"/>
    <row r="516" ht="15.75" customHeight="1" x14ac:dyDescent="0.6"/>
    <row r="517" ht="15.75" customHeight="1" x14ac:dyDescent="0.6"/>
    <row r="518" ht="15.75" customHeight="1" x14ac:dyDescent="0.6"/>
    <row r="519" ht="15.75" customHeight="1" x14ac:dyDescent="0.6"/>
    <row r="520" ht="15.75" customHeight="1" x14ac:dyDescent="0.6"/>
    <row r="521" ht="15.75" customHeight="1" x14ac:dyDescent="0.6"/>
    <row r="522" ht="15.75" customHeight="1" x14ac:dyDescent="0.6"/>
    <row r="523" ht="15.75" customHeight="1" x14ac:dyDescent="0.6"/>
    <row r="524" ht="15.75" customHeight="1" x14ac:dyDescent="0.6"/>
    <row r="525" ht="15.75" customHeight="1" x14ac:dyDescent="0.6"/>
    <row r="526" ht="15.75" customHeight="1" x14ac:dyDescent="0.6"/>
    <row r="527" ht="15.75" customHeight="1" x14ac:dyDescent="0.6"/>
    <row r="528" ht="15.75" customHeight="1" x14ac:dyDescent="0.6"/>
    <row r="529" ht="15.75" customHeight="1" x14ac:dyDescent="0.6"/>
    <row r="530" ht="15.75" customHeight="1" x14ac:dyDescent="0.6"/>
    <row r="531" ht="15.75" customHeight="1" x14ac:dyDescent="0.6"/>
    <row r="532" ht="15.75" customHeight="1" x14ac:dyDescent="0.6"/>
    <row r="533" ht="15.75" customHeight="1" x14ac:dyDescent="0.6"/>
    <row r="534" ht="15.75" customHeight="1" x14ac:dyDescent="0.6"/>
    <row r="535" ht="15.75" customHeight="1" x14ac:dyDescent="0.6"/>
    <row r="536" ht="15.75" customHeight="1" x14ac:dyDescent="0.6"/>
    <row r="537" ht="15.75" customHeight="1" x14ac:dyDescent="0.6"/>
    <row r="538" ht="15.75" customHeight="1" x14ac:dyDescent="0.6"/>
    <row r="539" ht="15.75" customHeight="1" x14ac:dyDescent="0.6"/>
    <row r="540" ht="15.75" customHeight="1" x14ac:dyDescent="0.6"/>
    <row r="541" ht="15.75" customHeight="1" x14ac:dyDescent="0.6"/>
    <row r="542" ht="15.75" customHeight="1" x14ac:dyDescent="0.6"/>
    <row r="543" ht="15.75" customHeight="1" x14ac:dyDescent="0.6"/>
    <row r="544" ht="15.75" customHeight="1" x14ac:dyDescent="0.6"/>
    <row r="545" ht="15.75" customHeight="1" x14ac:dyDescent="0.6"/>
    <row r="546" ht="15.75" customHeight="1" x14ac:dyDescent="0.6"/>
    <row r="547" ht="15.75" customHeight="1" x14ac:dyDescent="0.6"/>
    <row r="548" ht="15.75" customHeight="1" x14ac:dyDescent="0.6"/>
    <row r="549" ht="15.75" customHeight="1" x14ac:dyDescent="0.6"/>
    <row r="550" ht="15.75" customHeight="1" x14ac:dyDescent="0.6"/>
    <row r="551" ht="15.75" customHeight="1" x14ac:dyDescent="0.6"/>
    <row r="552" ht="15.75" customHeight="1" x14ac:dyDescent="0.6"/>
    <row r="553" ht="15.75" customHeight="1" x14ac:dyDescent="0.6"/>
    <row r="554" ht="15.75" customHeight="1" x14ac:dyDescent="0.6"/>
    <row r="555" ht="15.75" customHeight="1" x14ac:dyDescent="0.6"/>
    <row r="556" ht="15.75" customHeight="1" x14ac:dyDescent="0.6"/>
    <row r="557" ht="15.75" customHeight="1" x14ac:dyDescent="0.6"/>
    <row r="558" ht="15.75" customHeight="1" x14ac:dyDescent="0.6"/>
    <row r="559" ht="15.75" customHeight="1" x14ac:dyDescent="0.6"/>
    <row r="560" ht="15.75" customHeight="1" x14ac:dyDescent="0.6"/>
    <row r="561" ht="15.75" customHeight="1" x14ac:dyDescent="0.6"/>
    <row r="562" ht="15.75" customHeight="1" x14ac:dyDescent="0.6"/>
    <row r="563" ht="15.75" customHeight="1" x14ac:dyDescent="0.6"/>
    <row r="564" ht="15.75" customHeight="1" x14ac:dyDescent="0.6"/>
    <row r="565" ht="15.75" customHeight="1" x14ac:dyDescent="0.6"/>
    <row r="566" ht="15.75" customHeight="1" x14ac:dyDescent="0.6"/>
    <row r="567" ht="15.75" customHeight="1" x14ac:dyDescent="0.6"/>
    <row r="568" ht="15.75" customHeight="1" x14ac:dyDescent="0.6"/>
    <row r="569" ht="15.75" customHeight="1" x14ac:dyDescent="0.6"/>
    <row r="570" ht="15.75" customHeight="1" x14ac:dyDescent="0.6"/>
    <row r="571" ht="15.75" customHeight="1" x14ac:dyDescent="0.6"/>
    <row r="572" ht="15.75" customHeight="1" x14ac:dyDescent="0.6"/>
    <row r="573" ht="15.75" customHeight="1" x14ac:dyDescent="0.6"/>
    <row r="574" ht="15.75" customHeight="1" x14ac:dyDescent="0.6"/>
    <row r="575" ht="15.75" customHeight="1" x14ac:dyDescent="0.6"/>
    <row r="576" ht="15.75" customHeight="1" x14ac:dyDescent="0.6"/>
    <row r="577" ht="15.75" customHeight="1" x14ac:dyDescent="0.6"/>
    <row r="578" ht="15.75" customHeight="1" x14ac:dyDescent="0.6"/>
    <row r="579" ht="15.75" customHeight="1" x14ac:dyDescent="0.6"/>
    <row r="580" ht="15.75" customHeight="1" x14ac:dyDescent="0.6"/>
    <row r="581" ht="15.75" customHeight="1" x14ac:dyDescent="0.6"/>
    <row r="582" ht="15.75" customHeight="1" x14ac:dyDescent="0.6"/>
    <row r="583" ht="15.75" customHeight="1" x14ac:dyDescent="0.6"/>
    <row r="584" ht="15.75" customHeight="1" x14ac:dyDescent="0.6"/>
    <row r="585" ht="15.75" customHeight="1" x14ac:dyDescent="0.6"/>
    <row r="586" ht="15.75" customHeight="1" x14ac:dyDescent="0.6"/>
    <row r="587" ht="15.75" customHeight="1" x14ac:dyDescent="0.6"/>
    <row r="588" ht="15.75" customHeight="1" x14ac:dyDescent="0.6"/>
    <row r="589" ht="15.75" customHeight="1" x14ac:dyDescent="0.6"/>
    <row r="590" ht="15.75" customHeight="1" x14ac:dyDescent="0.6"/>
    <row r="591" ht="15.75" customHeight="1" x14ac:dyDescent="0.6"/>
    <row r="592" ht="15.75" customHeight="1" x14ac:dyDescent="0.6"/>
    <row r="593" ht="15.75" customHeight="1" x14ac:dyDescent="0.6"/>
    <row r="594" ht="15.75" customHeight="1" x14ac:dyDescent="0.6"/>
    <row r="595" ht="15.75" customHeight="1" x14ac:dyDescent="0.6"/>
    <row r="596" ht="15.75" customHeight="1" x14ac:dyDescent="0.6"/>
    <row r="597" ht="15.75" customHeight="1" x14ac:dyDescent="0.6"/>
    <row r="598" ht="15.75" customHeight="1" x14ac:dyDescent="0.6"/>
    <row r="599" ht="15.75" customHeight="1" x14ac:dyDescent="0.6"/>
    <row r="600" ht="15.75" customHeight="1" x14ac:dyDescent="0.6"/>
    <row r="601" ht="15.75" customHeight="1" x14ac:dyDescent="0.6"/>
    <row r="602" ht="15.75" customHeight="1" x14ac:dyDescent="0.6"/>
    <row r="603" ht="15.75" customHeight="1" x14ac:dyDescent="0.6"/>
    <row r="604" ht="15.75" customHeight="1" x14ac:dyDescent="0.6"/>
    <row r="605" ht="15.75" customHeight="1" x14ac:dyDescent="0.6"/>
    <row r="606" ht="15.75" customHeight="1" x14ac:dyDescent="0.6"/>
    <row r="607" ht="15.75" customHeight="1" x14ac:dyDescent="0.6"/>
    <row r="608" ht="15.75" customHeight="1" x14ac:dyDescent="0.6"/>
    <row r="609" ht="15.75" customHeight="1" x14ac:dyDescent="0.6"/>
    <row r="610" ht="15.75" customHeight="1" x14ac:dyDescent="0.6"/>
    <row r="611" ht="15.75" customHeight="1" x14ac:dyDescent="0.6"/>
    <row r="612" ht="15.75" customHeight="1" x14ac:dyDescent="0.6"/>
    <row r="613" ht="15.75" customHeight="1" x14ac:dyDescent="0.6"/>
    <row r="614" ht="15.75" customHeight="1" x14ac:dyDescent="0.6"/>
    <row r="615" ht="15.75" customHeight="1" x14ac:dyDescent="0.6"/>
    <row r="616" ht="15.75" customHeight="1" x14ac:dyDescent="0.6"/>
    <row r="617" ht="15.75" customHeight="1" x14ac:dyDescent="0.6"/>
    <row r="618" ht="15.75" customHeight="1" x14ac:dyDescent="0.6"/>
    <row r="619" ht="15.75" customHeight="1" x14ac:dyDescent="0.6"/>
    <row r="620" ht="15.75" customHeight="1" x14ac:dyDescent="0.6"/>
    <row r="621" ht="15.75" customHeight="1" x14ac:dyDescent="0.6"/>
    <row r="622" ht="15.75" customHeight="1" x14ac:dyDescent="0.6"/>
    <row r="623" ht="15.75" customHeight="1" x14ac:dyDescent="0.6"/>
    <row r="624" ht="15.75" customHeight="1" x14ac:dyDescent="0.6"/>
    <row r="625" ht="15.75" customHeight="1" x14ac:dyDescent="0.6"/>
    <row r="626" ht="15.75" customHeight="1" x14ac:dyDescent="0.6"/>
    <row r="627" ht="15.75" customHeight="1" x14ac:dyDescent="0.6"/>
    <row r="628" ht="15.75" customHeight="1" x14ac:dyDescent="0.6"/>
    <row r="629" ht="15.75" customHeight="1" x14ac:dyDescent="0.6"/>
    <row r="630" ht="15.75" customHeight="1" x14ac:dyDescent="0.6"/>
    <row r="631" ht="15.75" customHeight="1" x14ac:dyDescent="0.6"/>
    <row r="632" ht="15.75" customHeight="1" x14ac:dyDescent="0.6"/>
    <row r="633" ht="15.75" customHeight="1" x14ac:dyDescent="0.6"/>
    <row r="634" ht="15.75" customHeight="1" x14ac:dyDescent="0.6"/>
    <row r="635" ht="15.75" customHeight="1" x14ac:dyDescent="0.6"/>
    <row r="636" ht="15.75" customHeight="1" x14ac:dyDescent="0.6"/>
    <row r="637" ht="15.75" customHeight="1" x14ac:dyDescent="0.6"/>
    <row r="638" ht="15.75" customHeight="1" x14ac:dyDescent="0.6"/>
    <row r="639" ht="15.75" customHeight="1" x14ac:dyDescent="0.6"/>
    <row r="640" ht="15.75" customHeight="1" x14ac:dyDescent="0.6"/>
    <row r="641" ht="15.75" customHeight="1" x14ac:dyDescent="0.6"/>
    <row r="642" ht="15.75" customHeight="1" x14ac:dyDescent="0.6"/>
    <row r="643" ht="15.75" customHeight="1" x14ac:dyDescent="0.6"/>
    <row r="644" ht="15.75" customHeight="1" x14ac:dyDescent="0.6"/>
    <row r="645" ht="15.75" customHeight="1" x14ac:dyDescent="0.6"/>
    <row r="646" ht="15.75" customHeight="1" x14ac:dyDescent="0.6"/>
    <row r="647" ht="15.75" customHeight="1" x14ac:dyDescent="0.6"/>
    <row r="648" ht="15.75" customHeight="1" x14ac:dyDescent="0.6"/>
    <row r="649" ht="15.75" customHeight="1" x14ac:dyDescent="0.6"/>
    <row r="650" ht="15.75" customHeight="1" x14ac:dyDescent="0.6"/>
    <row r="651" ht="15.75" customHeight="1" x14ac:dyDescent="0.6"/>
    <row r="652" ht="15.75" customHeight="1" x14ac:dyDescent="0.6"/>
    <row r="653" ht="15.75" customHeight="1" x14ac:dyDescent="0.6"/>
    <row r="654" ht="15.75" customHeight="1" x14ac:dyDescent="0.6"/>
    <row r="655" ht="15.75" customHeight="1" x14ac:dyDescent="0.6"/>
    <row r="656" ht="15.75" customHeight="1" x14ac:dyDescent="0.6"/>
    <row r="657" ht="15.75" customHeight="1" x14ac:dyDescent="0.6"/>
    <row r="658" ht="15.75" customHeight="1" x14ac:dyDescent="0.6"/>
    <row r="659" ht="15.75" customHeight="1" x14ac:dyDescent="0.6"/>
    <row r="660" ht="15.75" customHeight="1" x14ac:dyDescent="0.6"/>
    <row r="661" ht="15.75" customHeight="1" x14ac:dyDescent="0.6"/>
    <row r="662" ht="15.75" customHeight="1" x14ac:dyDescent="0.6"/>
    <row r="663" ht="15.75" customHeight="1" x14ac:dyDescent="0.6"/>
    <row r="664" ht="15.75" customHeight="1" x14ac:dyDescent="0.6"/>
    <row r="665" ht="15.75" customHeight="1" x14ac:dyDescent="0.6"/>
    <row r="666" ht="15.75" customHeight="1" x14ac:dyDescent="0.6"/>
    <row r="667" ht="15.75" customHeight="1" x14ac:dyDescent="0.6"/>
    <row r="668" ht="15.75" customHeight="1" x14ac:dyDescent="0.6"/>
    <row r="669" ht="15.75" customHeight="1" x14ac:dyDescent="0.6"/>
    <row r="670" ht="15.75" customHeight="1" x14ac:dyDescent="0.6"/>
    <row r="671" ht="15.75" customHeight="1" x14ac:dyDescent="0.6"/>
    <row r="672" ht="15.75" customHeight="1" x14ac:dyDescent="0.6"/>
    <row r="673" ht="15.75" customHeight="1" x14ac:dyDescent="0.6"/>
    <row r="674" ht="15.75" customHeight="1" x14ac:dyDescent="0.6"/>
    <row r="675" ht="15.75" customHeight="1" x14ac:dyDescent="0.6"/>
    <row r="676" ht="15.75" customHeight="1" x14ac:dyDescent="0.6"/>
    <row r="677" ht="15.75" customHeight="1" x14ac:dyDescent="0.6"/>
    <row r="678" ht="15.75" customHeight="1" x14ac:dyDescent="0.6"/>
    <row r="679" ht="15.75" customHeight="1" x14ac:dyDescent="0.6"/>
    <row r="680" ht="15.75" customHeight="1" x14ac:dyDescent="0.6"/>
    <row r="681" ht="15.75" customHeight="1" x14ac:dyDescent="0.6"/>
    <row r="682" ht="15.75" customHeight="1" x14ac:dyDescent="0.6"/>
    <row r="683" ht="15.75" customHeight="1" x14ac:dyDescent="0.6"/>
    <row r="684" ht="15.75" customHeight="1" x14ac:dyDescent="0.6"/>
    <row r="685" ht="15.75" customHeight="1" x14ac:dyDescent="0.6"/>
    <row r="686" ht="15.75" customHeight="1" x14ac:dyDescent="0.6"/>
    <row r="687" ht="15.75" customHeight="1" x14ac:dyDescent="0.6"/>
    <row r="688" ht="15.75" customHeight="1" x14ac:dyDescent="0.6"/>
    <row r="689" ht="15.75" customHeight="1" x14ac:dyDescent="0.6"/>
    <row r="690" ht="15.75" customHeight="1" x14ac:dyDescent="0.6"/>
    <row r="691" ht="15.75" customHeight="1" x14ac:dyDescent="0.6"/>
    <row r="692" ht="15.75" customHeight="1" x14ac:dyDescent="0.6"/>
    <row r="693" ht="15.75" customHeight="1" x14ac:dyDescent="0.6"/>
    <row r="694" ht="15.75" customHeight="1" x14ac:dyDescent="0.6"/>
    <row r="695" ht="15.75" customHeight="1" x14ac:dyDescent="0.6"/>
    <row r="696" ht="15.75" customHeight="1" x14ac:dyDescent="0.6"/>
    <row r="697" ht="15.75" customHeight="1" x14ac:dyDescent="0.6"/>
    <row r="698" ht="15.75" customHeight="1" x14ac:dyDescent="0.6"/>
    <row r="699" ht="15.75" customHeight="1" x14ac:dyDescent="0.6"/>
    <row r="700" ht="15.75" customHeight="1" x14ac:dyDescent="0.6"/>
    <row r="701" ht="15.75" customHeight="1" x14ac:dyDescent="0.6"/>
    <row r="702" ht="15.75" customHeight="1" x14ac:dyDescent="0.6"/>
    <row r="703" ht="15.75" customHeight="1" x14ac:dyDescent="0.6"/>
    <row r="704" ht="15.75" customHeight="1" x14ac:dyDescent="0.6"/>
    <row r="705" ht="15.75" customHeight="1" x14ac:dyDescent="0.6"/>
    <row r="706" ht="15.75" customHeight="1" x14ac:dyDescent="0.6"/>
    <row r="707" ht="15.75" customHeight="1" x14ac:dyDescent="0.6"/>
    <row r="708" ht="15.75" customHeight="1" x14ac:dyDescent="0.6"/>
    <row r="709" ht="15.75" customHeight="1" x14ac:dyDescent="0.6"/>
    <row r="710" ht="15.75" customHeight="1" x14ac:dyDescent="0.6"/>
    <row r="711" ht="15.75" customHeight="1" x14ac:dyDescent="0.6"/>
    <row r="712" ht="15.75" customHeight="1" x14ac:dyDescent="0.6"/>
    <row r="713" ht="15.75" customHeight="1" x14ac:dyDescent="0.6"/>
    <row r="714" ht="15.75" customHeight="1" x14ac:dyDescent="0.6"/>
    <row r="715" ht="15.75" customHeight="1" x14ac:dyDescent="0.6"/>
    <row r="716" ht="15.75" customHeight="1" x14ac:dyDescent="0.6"/>
    <row r="717" ht="15.75" customHeight="1" x14ac:dyDescent="0.6"/>
    <row r="718" ht="15.75" customHeight="1" x14ac:dyDescent="0.6"/>
    <row r="719" ht="15.75" customHeight="1" x14ac:dyDescent="0.6"/>
    <row r="720" ht="15.75" customHeight="1" x14ac:dyDescent="0.6"/>
    <row r="721" ht="15.75" customHeight="1" x14ac:dyDescent="0.6"/>
    <row r="722" ht="15.75" customHeight="1" x14ac:dyDescent="0.6"/>
    <row r="723" ht="15.75" customHeight="1" x14ac:dyDescent="0.6"/>
    <row r="724" ht="15.75" customHeight="1" x14ac:dyDescent="0.6"/>
    <row r="725" ht="15.75" customHeight="1" x14ac:dyDescent="0.6"/>
    <row r="726" ht="15.75" customHeight="1" x14ac:dyDescent="0.6"/>
    <row r="727" ht="15.75" customHeight="1" x14ac:dyDescent="0.6"/>
    <row r="728" ht="15.75" customHeight="1" x14ac:dyDescent="0.6"/>
    <row r="729" ht="15.75" customHeight="1" x14ac:dyDescent="0.6"/>
    <row r="730" ht="15.75" customHeight="1" x14ac:dyDescent="0.6"/>
    <row r="731" ht="15.75" customHeight="1" x14ac:dyDescent="0.6"/>
    <row r="732" ht="15.75" customHeight="1" x14ac:dyDescent="0.6"/>
    <row r="733" ht="15.75" customHeight="1" x14ac:dyDescent="0.6"/>
    <row r="734" ht="15.75" customHeight="1" x14ac:dyDescent="0.6"/>
    <row r="735" ht="15.75" customHeight="1" x14ac:dyDescent="0.6"/>
    <row r="736" ht="15.75" customHeight="1" x14ac:dyDescent="0.6"/>
    <row r="737" ht="15.75" customHeight="1" x14ac:dyDescent="0.6"/>
    <row r="738" ht="15.75" customHeight="1" x14ac:dyDescent="0.6"/>
    <row r="739" ht="15.75" customHeight="1" x14ac:dyDescent="0.6"/>
    <row r="740" ht="15.75" customHeight="1" x14ac:dyDescent="0.6"/>
    <row r="741" ht="15.75" customHeight="1" x14ac:dyDescent="0.6"/>
    <row r="742" ht="15.75" customHeight="1" x14ac:dyDescent="0.6"/>
    <row r="743" ht="15.75" customHeight="1" x14ac:dyDescent="0.6"/>
    <row r="744" ht="15.75" customHeight="1" x14ac:dyDescent="0.6"/>
    <row r="745" ht="15.75" customHeight="1" x14ac:dyDescent="0.6"/>
    <row r="746" ht="15.75" customHeight="1" x14ac:dyDescent="0.6"/>
    <row r="747" ht="15.75" customHeight="1" x14ac:dyDescent="0.6"/>
    <row r="748" ht="15.75" customHeight="1" x14ac:dyDescent="0.6"/>
    <row r="749" ht="15.75" customHeight="1" x14ac:dyDescent="0.6"/>
    <row r="750" ht="15.75" customHeight="1" x14ac:dyDescent="0.6"/>
    <row r="751" ht="15.75" customHeight="1" x14ac:dyDescent="0.6"/>
    <row r="752" ht="15.75" customHeight="1" x14ac:dyDescent="0.6"/>
    <row r="753" ht="15.75" customHeight="1" x14ac:dyDescent="0.6"/>
    <row r="754" ht="15.75" customHeight="1" x14ac:dyDescent="0.6"/>
    <row r="755" ht="15.75" customHeight="1" x14ac:dyDescent="0.6"/>
    <row r="756" ht="15.75" customHeight="1" x14ac:dyDescent="0.6"/>
    <row r="757" ht="15.75" customHeight="1" x14ac:dyDescent="0.6"/>
    <row r="758" ht="15.75" customHeight="1" x14ac:dyDescent="0.6"/>
    <row r="759" ht="15.75" customHeight="1" x14ac:dyDescent="0.6"/>
    <row r="760" ht="15.75" customHeight="1" x14ac:dyDescent="0.6"/>
    <row r="761" ht="15.75" customHeight="1" x14ac:dyDescent="0.6"/>
    <row r="762" ht="15.75" customHeight="1" x14ac:dyDescent="0.6"/>
    <row r="763" ht="15.75" customHeight="1" x14ac:dyDescent="0.6"/>
    <row r="764" ht="15.75" customHeight="1" x14ac:dyDescent="0.6"/>
    <row r="765" ht="15.75" customHeight="1" x14ac:dyDescent="0.6"/>
    <row r="766" ht="15.75" customHeight="1" x14ac:dyDescent="0.6"/>
    <row r="767" ht="15.75" customHeight="1" x14ac:dyDescent="0.6"/>
    <row r="768" ht="15.75" customHeight="1" x14ac:dyDescent="0.6"/>
    <row r="769" ht="15.75" customHeight="1" x14ac:dyDescent="0.6"/>
    <row r="770" ht="15.75" customHeight="1" x14ac:dyDescent="0.6"/>
    <row r="771" ht="15.75" customHeight="1" x14ac:dyDescent="0.6"/>
    <row r="772" ht="15.75" customHeight="1" x14ac:dyDescent="0.6"/>
    <row r="773" ht="15.75" customHeight="1" x14ac:dyDescent="0.6"/>
    <row r="774" ht="15.75" customHeight="1" x14ac:dyDescent="0.6"/>
    <row r="775" ht="15.75" customHeight="1" x14ac:dyDescent="0.6"/>
    <row r="776" ht="15.75" customHeight="1" x14ac:dyDescent="0.6"/>
    <row r="777" ht="15.75" customHeight="1" x14ac:dyDescent="0.6"/>
    <row r="778" ht="15.75" customHeight="1" x14ac:dyDescent="0.6"/>
    <row r="779" ht="15.75" customHeight="1" x14ac:dyDescent="0.6"/>
    <row r="780" ht="15.75" customHeight="1" x14ac:dyDescent="0.6"/>
    <row r="781" ht="15.75" customHeight="1" x14ac:dyDescent="0.6"/>
    <row r="782" ht="15.75" customHeight="1" x14ac:dyDescent="0.6"/>
    <row r="783" ht="15.75" customHeight="1" x14ac:dyDescent="0.6"/>
    <row r="784" ht="15.75" customHeight="1" x14ac:dyDescent="0.6"/>
    <row r="785" ht="15.75" customHeight="1" x14ac:dyDescent="0.6"/>
    <row r="786" ht="15.75" customHeight="1" x14ac:dyDescent="0.6"/>
    <row r="787" ht="15.75" customHeight="1" x14ac:dyDescent="0.6"/>
    <row r="788" ht="15.75" customHeight="1" x14ac:dyDescent="0.6"/>
    <row r="789" ht="15.75" customHeight="1" x14ac:dyDescent="0.6"/>
    <row r="790" ht="15.75" customHeight="1" x14ac:dyDescent="0.6"/>
    <row r="791" ht="15.75" customHeight="1" x14ac:dyDescent="0.6"/>
    <row r="792" ht="15.75" customHeight="1" x14ac:dyDescent="0.6"/>
    <row r="793" ht="15.75" customHeight="1" x14ac:dyDescent="0.6"/>
    <row r="794" ht="15.75" customHeight="1" x14ac:dyDescent="0.6"/>
    <row r="795" ht="15.75" customHeight="1" x14ac:dyDescent="0.6"/>
    <row r="796" ht="15.75" customHeight="1" x14ac:dyDescent="0.6"/>
    <row r="797" ht="15.75" customHeight="1" x14ac:dyDescent="0.6"/>
    <row r="798" ht="15.75" customHeight="1" x14ac:dyDescent="0.6"/>
    <row r="799" ht="15.75" customHeight="1" x14ac:dyDescent="0.6"/>
    <row r="800" ht="15.75" customHeight="1" x14ac:dyDescent="0.6"/>
    <row r="801" ht="15.75" customHeight="1" x14ac:dyDescent="0.6"/>
    <row r="802" ht="15.75" customHeight="1" x14ac:dyDescent="0.6"/>
    <row r="803" ht="15.75" customHeight="1" x14ac:dyDescent="0.6"/>
    <row r="804" ht="15.75" customHeight="1" x14ac:dyDescent="0.6"/>
    <row r="805" ht="15.75" customHeight="1" x14ac:dyDescent="0.6"/>
    <row r="806" ht="15.75" customHeight="1" x14ac:dyDescent="0.6"/>
    <row r="807" ht="15.75" customHeight="1" x14ac:dyDescent="0.6"/>
    <row r="808" ht="15.75" customHeight="1" x14ac:dyDescent="0.6"/>
    <row r="809" ht="15.75" customHeight="1" x14ac:dyDescent="0.6"/>
    <row r="810" ht="15.75" customHeight="1" x14ac:dyDescent="0.6"/>
    <row r="811" ht="15.75" customHeight="1" x14ac:dyDescent="0.6"/>
    <row r="812" ht="15.75" customHeight="1" x14ac:dyDescent="0.6"/>
    <row r="813" ht="15.75" customHeight="1" x14ac:dyDescent="0.6"/>
    <row r="814" ht="15.75" customHeight="1" x14ac:dyDescent="0.6"/>
    <row r="815" ht="15.75" customHeight="1" x14ac:dyDescent="0.6"/>
    <row r="816" ht="15.75" customHeight="1" x14ac:dyDescent="0.6"/>
    <row r="817" ht="15.75" customHeight="1" x14ac:dyDescent="0.6"/>
    <row r="818" ht="15.75" customHeight="1" x14ac:dyDescent="0.6"/>
    <row r="819" ht="15.75" customHeight="1" x14ac:dyDescent="0.6"/>
    <row r="820" ht="15.75" customHeight="1" x14ac:dyDescent="0.6"/>
    <row r="821" ht="15.75" customHeight="1" x14ac:dyDescent="0.6"/>
    <row r="822" ht="15.75" customHeight="1" x14ac:dyDescent="0.6"/>
    <row r="823" ht="15.75" customHeight="1" x14ac:dyDescent="0.6"/>
    <row r="824" ht="15.75" customHeight="1" x14ac:dyDescent="0.6"/>
    <row r="825" ht="15.75" customHeight="1" x14ac:dyDescent="0.6"/>
    <row r="826" ht="15.75" customHeight="1" x14ac:dyDescent="0.6"/>
    <row r="827" ht="15.75" customHeight="1" x14ac:dyDescent="0.6"/>
    <row r="828" ht="15.75" customHeight="1" x14ac:dyDescent="0.6"/>
    <row r="829" ht="15.75" customHeight="1" x14ac:dyDescent="0.6"/>
    <row r="830" ht="15.75" customHeight="1" x14ac:dyDescent="0.6"/>
    <row r="831" ht="15.75" customHeight="1" x14ac:dyDescent="0.6"/>
    <row r="832" ht="15.75" customHeight="1" x14ac:dyDescent="0.6"/>
    <row r="833" ht="15.75" customHeight="1" x14ac:dyDescent="0.6"/>
    <row r="834" ht="15.75" customHeight="1" x14ac:dyDescent="0.6"/>
    <row r="835" ht="15.75" customHeight="1" x14ac:dyDescent="0.6"/>
    <row r="836" ht="15.75" customHeight="1" x14ac:dyDescent="0.6"/>
    <row r="837" ht="15.75" customHeight="1" x14ac:dyDescent="0.6"/>
    <row r="838" ht="15.75" customHeight="1" x14ac:dyDescent="0.6"/>
    <row r="839" ht="15.75" customHeight="1" x14ac:dyDescent="0.6"/>
    <row r="840" ht="15.75" customHeight="1" x14ac:dyDescent="0.6"/>
    <row r="841" ht="15.75" customHeight="1" x14ac:dyDescent="0.6"/>
    <row r="842" ht="15.75" customHeight="1" x14ac:dyDescent="0.6"/>
    <row r="843" ht="15.75" customHeight="1" x14ac:dyDescent="0.6"/>
    <row r="844" ht="15.75" customHeight="1" x14ac:dyDescent="0.6"/>
    <row r="845" ht="15.75" customHeight="1" x14ac:dyDescent="0.6"/>
    <row r="846" ht="15.75" customHeight="1" x14ac:dyDescent="0.6"/>
    <row r="847" ht="15.75" customHeight="1" x14ac:dyDescent="0.6"/>
    <row r="848" ht="15.75" customHeight="1" x14ac:dyDescent="0.6"/>
    <row r="849" ht="15.75" customHeight="1" x14ac:dyDescent="0.6"/>
    <row r="850" ht="15.75" customHeight="1" x14ac:dyDescent="0.6"/>
    <row r="851" ht="15.75" customHeight="1" x14ac:dyDescent="0.6"/>
    <row r="852" ht="15.75" customHeight="1" x14ac:dyDescent="0.6"/>
    <row r="853" ht="15.75" customHeight="1" x14ac:dyDescent="0.6"/>
    <row r="854" ht="15.75" customHeight="1" x14ac:dyDescent="0.6"/>
    <row r="855" ht="15.75" customHeight="1" x14ac:dyDescent="0.6"/>
    <row r="856" ht="15.75" customHeight="1" x14ac:dyDescent="0.6"/>
    <row r="857" ht="15.75" customHeight="1" x14ac:dyDescent="0.6"/>
    <row r="858" ht="15.75" customHeight="1" x14ac:dyDescent="0.6"/>
    <row r="859" ht="15.75" customHeight="1" x14ac:dyDescent="0.6"/>
    <row r="860" ht="15.75" customHeight="1" x14ac:dyDescent="0.6"/>
    <row r="861" ht="15.75" customHeight="1" x14ac:dyDescent="0.6"/>
    <row r="862" ht="15.75" customHeight="1" x14ac:dyDescent="0.6"/>
    <row r="863" ht="15.75" customHeight="1" x14ac:dyDescent="0.6"/>
    <row r="864" ht="15.75" customHeight="1" x14ac:dyDescent="0.6"/>
    <row r="865" ht="15.75" customHeight="1" x14ac:dyDescent="0.6"/>
    <row r="866" ht="15.75" customHeight="1" x14ac:dyDescent="0.6"/>
    <row r="867" ht="15.75" customHeight="1" x14ac:dyDescent="0.6"/>
    <row r="868" ht="15.75" customHeight="1" x14ac:dyDescent="0.6"/>
    <row r="869" ht="15.75" customHeight="1" x14ac:dyDescent="0.6"/>
    <row r="870" ht="15.75" customHeight="1" x14ac:dyDescent="0.6"/>
    <row r="871" ht="15.75" customHeight="1" x14ac:dyDescent="0.6"/>
    <row r="872" ht="15.75" customHeight="1" x14ac:dyDescent="0.6"/>
    <row r="873" ht="15.75" customHeight="1" x14ac:dyDescent="0.6"/>
    <row r="874" ht="15.75" customHeight="1" x14ac:dyDescent="0.6"/>
    <row r="875" ht="15.75" customHeight="1" x14ac:dyDescent="0.6"/>
    <row r="876" ht="15.75" customHeight="1" x14ac:dyDescent="0.6"/>
    <row r="877" ht="15.75" customHeight="1" x14ac:dyDescent="0.6"/>
    <row r="878" ht="15.75" customHeight="1" x14ac:dyDescent="0.6"/>
    <row r="879" ht="15.75" customHeight="1" x14ac:dyDescent="0.6"/>
    <row r="880" ht="15.75" customHeight="1" x14ac:dyDescent="0.6"/>
    <row r="881" ht="15.75" customHeight="1" x14ac:dyDescent="0.6"/>
    <row r="882" ht="15.75" customHeight="1" x14ac:dyDescent="0.6"/>
    <row r="883" ht="15.75" customHeight="1" x14ac:dyDescent="0.6"/>
    <row r="884" ht="15.75" customHeight="1" x14ac:dyDescent="0.6"/>
    <row r="885" ht="15.75" customHeight="1" x14ac:dyDescent="0.6"/>
    <row r="886" ht="15.75" customHeight="1" x14ac:dyDescent="0.6"/>
    <row r="887" ht="15.75" customHeight="1" x14ac:dyDescent="0.6"/>
    <row r="888" ht="15.75" customHeight="1" x14ac:dyDescent="0.6"/>
    <row r="889" ht="15.75" customHeight="1" x14ac:dyDescent="0.6"/>
    <row r="890" ht="15.75" customHeight="1" x14ac:dyDescent="0.6"/>
    <row r="891" ht="15.75" customHeight="1" x14ac:dyDescent="0.6"/>
    <row r="892" ht="15.75" customHeight="1" x14ac:dyDescent="0.6"/>
    <row r="893" ht="15.75" customHeight="1" x14ac:dyDescent="0.6"/>
    <row r="894" ht="15.75" customHeight="1" x14ac:dyDescent="0.6"/>
    <row r="895" ht="15.75" customHeight="1" x14ac:dyDescent="0.6"/>
    <row r="896" ht="15.75" customHeight="1" x14ac:dyDescent="0.6"/>
    <row r="897" ht="15.75" customHeight="1" x14ac:dyDescent="0.6"/>
    <row r="898" ht="15.75" customHeight="1" x14ac:dyDescent="0.6"/>
    <row r="899" ht="15.75" customHeight="1" x14ac:dyDescent="0.6"/>
    <row r="900" ht="15.75" customHeight="1" x14ac:dyDescent="0.6"/>
    <row r="901" ht="15.75" customHeight="1" x14ac:dyDescent="0.6"/>
    <row r="902" ht="15.75" customHeight="1" x14ac:dyDescent="0.6"/>
    <row r="903" ht="15.75" customHeight="1" x14ac:dyDescent="0.6"/>
    <row r="904" ht="15.75" customHeight="1" x14ac:dyDescent="0.6"/>
    <row r="905" ht="15.75" customHeight="1" x14ac:dyDescent="0.6"/>
    <row r="906" ht="15.75" customHeight="1" x14ac:dyDescent="0.6"/>
    <row r="907" ht="15.75" customHeight="1" x14ac:dyDescent="0.6"/>
    <row r="908" ht="15.75" customHeight="1" x14ac:dyDescent="0.6"/>
    <row r="909" ht="15.75" customHeight="1" x14ac:dyDescent="0.6"/>
    <row r="910" ht="15.75" customHeight="1" x14ac:dyDescent="0.6"/>
    <row r="911" ht="15.75" customHeight="1" x14ac:dyDescent="0.6"/>
    <row r="912" ht="15.75" customHeight="1" x14ac:dyDescent="0.6"/>
    <row r="913" ht="15.75" customHeight="1" x14ac:dyDescent="0.6"/>
    <row r="914" ht="15.75" customHeight="1" x14ac:dyDescent="0.6"/>
    <row r="915" ht="15.75" customHeight="1" x14ac:dyDescent="0.6"/>
    <row r="916" ht="15.75" customHeight="1" x14ac:dyDescent="0.6"/>
    <row r="917" ht="15.75" customHeight="1" x14ac:dyDescent="0.6"/>
    <row r="918" ht="15.75" customHeight="1" x14ac:dyDescent="0.6"/>
    <row r="919" ht="15.75" customHeight="1" x14ac:dyDescent="0.6"/>
    <row r="920" ht="15.75" customHeight="1" x14ac:dyDescent="0.6"/>
    <row r="921" ht="15.75" customHeight="1" x14ac:dyDescent="0.6"/>
    <row r="922" ht="15.75" customHeight="1" x14ac:dyDescent="0.6"/>
    <row r="923" ht="15.75" customHeight="1" x14ac:dyDescent="0.6"/>
    <row r="924" ht="15.75" customHeight="1" x14ac:dyDescent="0.6"/>
    <row r="925" ht="15.75" customHeight="1" x14ac:dyDescent="0.6"/>
    <row r="926" ht="15.75" customHeight="1" x14ac:dyDescent="0.6"/>
    <row r="927" ht="15.75" customHeight="1" x14ac:dyDescent="0.6"/>
    <row r="928" ht="15.75" customHeight="1" x14ac:dyDescent="0.6"/>
    <row r="929" ht="15.75" customHeight="1" x14ac:dyDescent="0.6"/>
    <row r="930" ht="15.75" customHeight="1" x14ac:dyDescent="0.6"/>
    <row r="931" ht="15.75" customHeight="1" x14ac:dyDescent="0.6"/>
    <row r="932" ht="15.75" customHeight="1" x14ac:dyDescent="0.6"/>
    <row r="933" ht="15.75" customHeight="1" x14ac:dyDescent="0.6"/>
    <row r="934" ht="15.75" customHeight="1" x14ac:dyDescent="0.6"/>
    <row r="935" ht="15.75" customHeight="1" x14ac:dyDescent="0.6"/>
    <row r="936" ht="15.75" customHeight="1" x14ac:dyDescent="0.6"/>
    <row r="937" ht="15.75" customHeight="1" x14ac:dyDescent="0.6"/>
    <row r="938" ht="15.75" customHeight="1" x14ac:dyDescent="0.6"/>
    <row r="939" ht="15.75" customHeight="1" x14ac:dyDescent="0.6"/>
    <row r="940" ht="15.75" customHeight="1" x14ac:dyDescent="0.6"/>
    <row r="941" ht="15.75" customHeight="1" x14ac:dyDescent="0.6"/>
    <row r="942" ht="15.75" customHeight="1" x14ac:dyDescent="0.6"/>
    <row r="943" ht="15.75" customHeight="1" x14ac:dyDescent="0.6"/>
    <row r="944" ht="15.75" customHeight="1" x14ac:dyDescent="0.6"/>
    <row r="945" ht="15.75" customHeight="1" x14ac:dyDescent="0.6"/>
    <row r="946" ht="15.75" customHeight="1" x14ac:dyDescent="0.6"/>
    <row r="947" ht="15.75" customHeight="1" x14ac:dyDescent="0.6"/>
    <row r="948" ht="15.75" customHeight="1" x14ac:dyDescent="0.6"/>
    <row r="949" ht="15.75" customHeight="1" x14ac:dyDescent="0.6"/>
    <row r="950" ht="15.75" customHeight="1" x14ac:dyDescent="0.6"/>
    <row r="951" ht="15.75" customHeight="1" x14ac:dyDescent="0.6"/>
    <row r="952" ht="15.75" customHeight="1" x14ac:dyDescent="0.6"/>
    <row r="953" ht="15.75" customHeight="1" x14ac:dyDescent="0.6"/>
    <row r="954" ht="15.75" customHeight="1" x14ac:dyDescent="0.6"/>
    <row r="955" ht="15.75" customHeight="1" x14ac:dyDescent="0.6"/>
    <row r="956" ht="15.75" customHeight="1" x14ac:dyDescent="0.6"/>
    <row r="957" ht="15.75" customHeight="1" x14ac:dyDescent="0.6"/>
    <row r="958" ht="15.75" customHeight="1" x14ac:dyDescent="0.6"/>
    <row r="959" ht="15.75" customHeight="1" x14ac:dyDescent="0.6"/>
    <row r="960" ht="15.75" customHeight="1" x14ac:dyDescent="0.6"/>
    <row r="961" ht="15.75" customHeight="1" x14ac:dyDescent="0.6"/>
    <row r="962" ht="15.75" customHeight="1" x14ac:dyDescent="0.6"/>
    <row r="963" ht="15.75" customHeight="1" x14ac:dyDescent="0.6"/>
    <row r="964" ht="15.75" customHeight="1" x14ac:dyDescent="0.6"/>
    <row r="965" ht="15.75" customHeight="1" x14ac:dyDescent="0.6"/>
    <row r="966" ht="15.75" customHeight="1" x14ac:dyDescent="0.6"/>
    <row r="967" ht="15.75" customHeight="1" x14ac:dyDescent="0.6"/>
    <row r="968" ht="15.75" customHeight="1" x14ac:dyDescent="0.6"/>
    <row r="969" ht="15.75" customHeight="1" x14ac:dyDescent="0.6"/>
    <row r="970" ht="15.75" customHeight="1" x14ac:dyDescent="0.6"/>
    <row r="971" ht="15.75" customHeight="1" x14ac:dyDescent="0.6"/>
    <row r="972" ht="15.75" customHeight="1" x14ac:dyDescent="0.6"/>
    <row r="973" ht="15.75" customHeight="1" x14ac:dyDescent="0.6"/>
    <row r="974" ht="15.75" customHeight="1" x14ac:dyDescent="0.6"/>
    <row r="975" ht="15.75" customHeight="1" x14ac:dyDescent="0.6"/>
    <row r="976" ht="15.75" customHeight="1" x14ac:dyDescent="0.6"/>
    <row r="977" ht="15.75" customHeight="1" x14ac:dyDescent="0.6"/>
    <row r="978" ht="15.75" customHeight="1" x14ac:dyDescent="0.6"/>
    <row r="979" ht="15.75" customHeight="1" x14ac:dyDescent="0.6"/>
    <row r="980" ht="15.75" customHeight="1" x14ac:dyDescent="0.6"/>
    <row r="981" ht="15.75" customHeight="1" x14ac:dyDescent="0.6"/>
    <row r="982" ht="15.75" customHeight="1" x14ac:dyDescent="0.6"/>
    <row r="983" ht="15.75" customHeight="1" x14ac:dyDescent="0.6"/>
    <row r="984" ht="15.75" customHeight="1" x14ac:dyDescent="0.6"/>
    <row r="985" ht="15.75" customHeight="1" x14ac:dyDescent="0.6"/>
    <row r="986" ht="15.75" customHeight="1" x14ac:dyDescent="0.6"/>
    <row r="987" ht="15.75" customHeight="1" x14ac:dyDescent="0.6"/>
    <row r="988" ht="15.75" customHeight="1" x14ac:dyDescent="0.6"/>
    <row r="989" ht="15.75" customHeight="1" x14ac:dyDescent="0.6"/>
    <row r="990" ht="15.75" customHeight="1" x14ac:dyDescent="0.6"/>
    <row r="991" ht="15.75" customHeight="1" x14ac:dyDescent="0.6"/>
    <row r="992" ht="15.75" customHeight="1" x14ac:dyDescent="0.6"/>
    <row r="993" ht="15.75" customHeight="1" x14ac:dyDescent="0.6"/>
    <row r="994" ht="15.75" customHeight="1" x14ac:dyDescent="0.6"/>
    <row r="995" ht="15.75" customHeight="1" x14ac:dyDescent="0.6"/>
    <row r="996" ht="15.75" customHeight="1" x14ac:dyDescent="0.6"/>
    <row r="997" ht="15.75" customHeight="1" x14ac:dyDescent="0.6"/>
    <row r="998" ht="15.75" customHeight="1" x14ac:dyDescent="0.6"/>
    <row r="999" ht="15.75" customHeight="1" x14ac:dyDescent="0.6"/>
    <row r="1000" ht="15.75" customHeight="1" x14ac:dyDescent="0.6"/>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showGridLines="0" workbookViewId="0">
      <selection activeCell="C1" sqref="C1:N2"/>
    </sheetView>
  </sheetViews>
  <sheetFormatPr defaultColWidth="11.19921875" defaultRowHeight="15" customHeight="1" x14ac:dyDescent="0.6"/>
  <cols>
    <col min="1" max="2" width="4.6484375" customWidth="1"/>
    <col min="3" max="3" width="26.8984375" style="130" customWidth="1"/>
    <col min="4" max="4" width="8.75" customWidth="1"/>
    <col min="5" max="5" width="1.796875" customWidth="1"/>
    <col min="6" max="7" width="8.75" customWidth="1"/>
    <col min="8" max="8" width="1.796875" customWidth="1"/>
    <col min="9" max="9" width="11" customWidth="1"/>
    <col min="10" max="10" width="10.3984375" customWidth="1"/>
    <col min="11" max="11" width="1.796875" customWidth="1"/>
    <col min="12" max="12" width="10.25" customWidth="1"/>
    <col min="13" max="13" width="16.546875" customWidth="1"/>
    <col min="14" max="14" width="22.44921875" customWidth="1"/>
    <col min="15" max="15" width="8.75" customWidth="1"/>
    <col min="16" max="16" width="1.796875" customWidth="1"/>
    <col min="17" max="17" width="8.75" customWidth="1"/>
    <col min="18" max="26" width="10.44921875" customWidth="1"/>
  </cols>
  <sheetData>
    <row r="1" spans="1:26" ht="24.3" customHeight="1" x14ac:dyDescent="0.95">
      <c r="C1" s="131"/>
      <c r="D1" s="126"/>
      <c r="E1" s="126"/>
      <c r="F1" s="126"/>
      <c r="G1" s="126"/>
      <c r="H1" s="126"/>
      <c r="I1" s="126"/>
      <c r="J1" s="126"/>
    </row>
    <row r="2" spans="1:26" ht="24.3" customHeight="1" x14ac:dyDescent="0.75">
      <c r="C2" s="127"/>
      <c r="D2" s="136"/>
      <c r="E2" s="128"/>
      <c r="F2" s="128"/>
      <c r="G2" s="128"/>
      <c r="H2" s="128"/>
      <c r="I2" s="128"/>
      <c r="J2" s="128"/>
      <c r="K2" s="128"/>
      <c r="L2" s="128"/>
      <c r="N2" s="129"/>
      <c r="P2" s="130"/>
      <c r="Q2" s="130"/>
    </row>
    <row r="3" spans="1:26" ht="23.7" customHeight="1" x14ac:dyDescent="0.6"/>
    <row r="4" spans="1:26" ht="45" customHeight="1" x14ac:dyDescent="0.95">
      <c r="C4" s="132" t="s">
        <v>19</v>
      </c>
      <c r="D4" s="161" t="s">
        <v>20</v>
      </c>
      <c r="E4" s="162"/>
      <c r="F4" s="163"/>
      <c r="G4" s="161" t="s">
        <v>21</v>
      </c>
      <c r="H4" s="162"/>
      <c r="I4" s="163"/>
      <c r="J4" s="161" t="s">
        <v>22</v>
      </c>
      <c r="K4" s="164"/>
      <c r="L4" s="165"/>
      <c r="M4" s="125" t="s">
        <v>23</v>
      </c>
      <c r="N4" s="125" t="s">
        <v>24</v>
      </c>
      <c r="O4" s="161" t="s">
        <v>25</v>
      </c>
      <c r="P4" s="162"/>
      <c r="Q4" s="163"/>
    </row>
    <row r="5" spans="1:26" ht="6.75" customHeight="1" x14ac:dyDescent="0.6">
      <c r="A5" s="10"/>
      <c r="B5" s="10"/>
      <c r="C5" s="2"/>
      <c r="D5" s="22"/>
      <c r="E5" s="22"/>
      <c r="F5" s="22"/>
      <c r="G5" s="22"/>
      <c r="H5" s="22"/>
      <c r="I5" s="22"/>
      <c r="J5" s="22"/>
      <c r="K5" s="22"/>
      <c r="L5" s="22"/>
      <c r="M5" s="22"/>
      <c r="N5" s="22"/>
      <c r="O5" s="22"/>
      <c r="P5" s="22"/>
      <c r="Q5" s="22"/>
      <c r="R5" s="10"/>
      <c r="S5" s="10"/>
      <c r="T5" s="10"/>
      <c r="U5" s="10"/>
      <c r="V5" s="10"/>
      <c r="W5" s="10"/>
      <c r="X5" s="10"/>
      <c r="Y5" s="10"/>
      <c r="Z5" s="10"/>
    </row>
    <row r="6" spans="1:26" ht="39" customHeight="1" x14ac:dyDescent="0.6">
      <c r="C6" s="150" t="s">
        <v>26</v>
      </c>
      <c r="D6" s="152">
        <f>(Scratch!B49*0.65)+Scratch!B48</f>
        <v>132.09325000000001</v>
      </c>
      <c r="E6" s="154" t="s">
        <v>27</v>
      </c>
      <c r="F6" s="155">
        <f>(Scratch!B49*0.7)+Scratch!B48</f>
        <v>138.02350000000001</v>
      </c>
      <c r="G6" s="157">
        <v>0.65</v>
      </c>
      <c r="H6" s="176" t="s">
        <v>27</v>
      </c>
      <c r="I6" s="177">
        <v>0.7</v>
      </c>
      <c r="J6" s="178" t="str">
        <f>Scratch!H56</f>
        <v>2:31</v>
      </c>
      <c r="K6" s="180" t="s">
        <v>27</v>
      </c>
      <c r="L6" s="182" t="str">
        <f>Scratch!I56</f>
        <v>2:17</v>
      </c>
      <c r="M6" s="166" t="s">
        <v>28</v>
      </c>
      <c r="N6" s="168" t="s">
        <v>29</v>
      </c>
      <c r="O6" s="170">
        <f>Scratch!B50*0.45</f>
        <v>102.21970080293572</v>
      </c>
      <c r="P6" s="172" t="s">
        <v>27</v>
      </c>
      <c r="Q6" s="174">
        <f>Scratch!B50*0.6</f>
        <v>136.2929344039143</v>
      </c>
    </row>
    <row r="7" spans="1:26" ht="39" customHeight="1" x14ac:dyDescent="0.6">
      <c r="C7" s="151"/>
      <c r="D7" s="153"/>
      <c r="E7" s="153"/>
      <c r="F7" s="156"/>
      <c r="G7" s="158"/>
      <c r="H7" s="158"/>
      <c r="I7" s="158"/>
      <c r="J7" s="179"/>
      <c r="K7" s="181"/>
      <c r="L7" s="183"/>
      <c r="M7" s="167"/>
      <c r="N7" s="169"/>
      <c r="O7" s="171"/>
      <c r="P7" s="173"/>
      <c r="Q7" s="175"/>
    </row>
    <row r="8" spans="1:26" ht="6.75" customHeight="1" x14ac:dyDescent="0.6">
      <c r="A8" s="10"/>
      <c r="B8" s="10"/>
      <c r="C8" s="133"/>
      <c r="D8" s="121"/>
      <c r="E8" s="122"/>
      <c r="F8" s="123"/>
      <c r="G8" s="115"/>
      <c r="H8" s="116"/>
      <c r="I8" s="117"/>
      <c r="J8" s="124"/>
      <c r="K8" s="124"/>
      <c r="L8" s="124"/>
      <c r="M8" s="116"/>
      <c r="N8" s="137"/>
      <c r="O8" s="118"/>
      <c r="P8" s="119"/>
      <c r="Q8" s="120"/>
      <c r="R8" s="10"/>
      <c r="S8" s="10"/>
      <c r="T8" s="10"/>
      <c r="U8" s="10"/>
      <c r="V8" s="10"/>
      <c r="W8" s="10"/>
      <c r="X8" s="10"/>
      <c r="Y8" s="10"/>
      <c r="Z8" s="10"/>
    </row>
    <row r="9" spans="1:26" ht="38.4" customHeight="1" x14ac:dyDescent="0.6">
      <c r="C9" s="141" t="s">
        <v>30</v>
      </c>
      <c r="D9" s="143">
        <f>(Scratch!B49*0.7)+Scratch!B48</f>
        <v>138.02350000000001</v>
      </c>
      <c r="E9" s="145" t="s">
        <v>27</v>
      </c>
      <c r="F9" s="146">
        <f>(Scratch!B49*0.8)+Scratch!B48</f>
        <v>149.88400000000001</v>
      </c>
      <c r="G9" s="148">
        <v>0.7</v>
      </c>
      <c r="H9" s="190" t="s">
        <v>27</v>
      </c>
      <c r="I9" s="191">
        <v>0.8</v>
      </c>
      <c r="J9" s="192" t="str">
        <f>Scratch!J56</f>
        <v>2:17</v>
      </c>
      <c r="K9" s="194" t="s">
        <v>27</v>
      </c>
      <c r="L9" s="196" t="str">
        <f>Scratch!L56</f>
        <v>2:10</v>
      </c>
      <c r="M9" s="198" t="s">
        <v>31</v>
      </c>
      <c r="N9" s="200" t="s">
        <v>32</v>
      </c>
      <c r="O9" s="184">
        <f>Scratch!B50*0.6</f>
        <v>136.2929344039143</v>
      </c>
      <c r="P9" s="188" t="s">
        <v>27</v>
      </c>
      <c r="Q9" s="159">
        <f>Scratch!B50*0.7</f>
        <v>159.00842347123333</v>
      </c>
    </row>
    <row r="10" spans="1:26" ht="38.4" customHeight="1" x14ac:dyDescent="0.6">
      <c r="C10" s="142"/>
      <c r="D10" s="144"/>
      <c r="E10" s="144"/>
      <c r="F10" s="147"/>
      <c r="G10" s="149"/>
      <c r="H10" s="149"/>
      <c r="I10" s="149"/>
      <c r="J10" s="193"/>
      <c r="K10" s="195"/>
      <c r="L10" s="197"/>
      <c r="M10" s="199"/>
      <c r="N10" s="201"/>
      <c r="O10" s="185"/>
      <c r="P10" s="189"/>
      <c r="Q10" s="160"/>
    </row>
    <row r="11" spans="1:26" ht="6.75" customHeight="1" x14ac:dyDescent="0.6">
      <c r="A11" s="10"/>
      <c r="B11" s="10"/>
      <c r="C11" s="134"/>
      <c r="D11" s="121"/>
      <c r="E11" s="122"/>
      <c r="F11" s="123"/>
      <c r="G11" s="115"/>
      <c r="H11" s="116"/>
      <c r="I11" s="117"/>
      <c r="J11" s="124"/>
      <c r="K11" s="124"/>
      <c r="L11" s="124"/>
      <c r="M11" s="116"/>
      <c r="N11" s="137"/>
      <c r="O11" s="118"/>
      <c r="P11" s="119"/>
      <c r="Q11" s="120"/>
      <c r="R11" s="10"/>
      <c r="S11" s="10"/>
      <c r="T11" s="10"/>
      <c r="U11" s="10"/>
      <c r="V11" s="10"/>
      <c r="W11" s="10"/>
      <c r="X11" s="10"/>
      <c r="Y11" s="10"/>
      <c r="Z11" s="10"/>
    </row>
    <row r="12" spans="1:26" ht="39" customHeight="1" x14ac:dyDescent="0.6">
      <c r="C12" s="186" t="s">
        <v>33</v>
      </c>
      <c r="D12" s="152">
        <f>(Scratch!B49*0.8)+Scratch!B48</f>
        <v>149.88400000000001</v>
      </c>
      <c r="E12" s="154" t="s">
        <v>27</v>
      </c>
      <c r="F12" s="155">
        <f>(Scratch!B49*0.85)+Scratch!B48</f>
        <v>155.81425000000002</v>
      </c>
      <c r="G12" s="157">
        <v>0.8</v>
      </c>
      <c r="H12" s="176" t="s">
        <v>27</v>
      </c>
      <c r="I12" s="177">
        <v>0.85</v>
      </c>
      <c r="J12" s="178" t="str">
        <f>Scratch!M56</f>
        <v>2:10</v>
      </c>
      <c r="K12" s="180" t="s">
        <v>27</v>
      </c>
      <c r="L12" s="182" t="str">
        <f>Scratch!O56</f>
        <v>2:4</v>
      </c>
      <c r="M12" s="166" t="s">
        <v>34</v>
      </c>
      <c r="N12" s="168" t="s">
        <v>35</v>
      </c>
      <c r="O12" s="170">
        <f>Scratch!B50*0.7</f>
        <v>159.00842347123333</v>
      </c>
      <c r="P12" s="172" t="s">
        <v>27</v>
      </c>
      <c r="Q12" s="174">
        <f>Scratch!B50*0.8</f>
        <v>181.72391253855241</v>
      </c>
    </row>
    <row r="13" spans="1:26" ht="39" customHeight="1" x14ac:dyDescent="0.6">
      <c r="C13" s="151"/>
      <c r="D13" s="153"/>
      <c r="E13" s="153"/>
      <c r="F13" s="156"/>
      <c r="G13" s="158"/>
      <c r="H13" s="158"/>
      <c r="I13" s="158"/>
      <c r="J13" s="179"/>
      <c r="K13" s="181"/>
      <c r="L13" s="183"/>
      <c r="M13" s="167"/>
      <c r="N13" s="169"/>
      <c r="O13" s="171"/>
      <c r="P13" s="173"/>
      <c r="Q13" s="175"/>
    </row>
    <row r="14" spans="1:26" ht="6.75" customHeight="1" x14ac:dyDescent="0.6">
      <c r="A14" s="10"/>
      <c r="B14" s="10"/>
      <c r="C14" s="134"/>
      <c r="D14" s="121"/>
      <c r="E14" s="122"/>
      <c r="F14" s="123"/>
      <c r="G14" s="115"/>
      <c r="H14" s="116"/>
      <c r="I14" s="117"/>
      <c r="J14" s="124"/>
      <c r="K14" s="124"/>
      <c r="L14" s="124"/>
      <c r="M14" s="116"/>
      <c r="N14" s="137"/>
      <c r="O14" s="118"/>
      <c r="P14" s="119"/>
      <c r="Q14" s="120"/>
      <c r="R14" s="10"/>
      <c r="S14" s="10"/>
      <c r="T14" s="10"/>
      <c r="U14" s="10"/>
      <c r="V14" s="10"/>
      <c r="W14" s="10"/>
      <c r="X14" s="10"/>
      <c r="Y14" s="10"/>
      <c r="Z14" s="10"/>
    </row>
    <row r="15" spans="1:26" ht="39" customHeight="1" x14ac:dyDescent="0.6">
      <c r="C15" s="141" t="s">
        <v>36</v>
      </c>
      <c r="D15" s="143">
        <f>(Scratch!B49*0.85)+Scratch!B48</f>
        <v>155.81425000000002</v>
      </c>
      <c r="E15" s="145" t="s">
        <v>27</v>
      </c>
      <c r="F15" s="146">
        <f>(Scratch!B49*0.95)+Scratch!B48</f>
        <v>167.67475000000002</v>
      </c>
      <c r="G15" s="148">
        <v>0.85</v>
      </c>
      <c r="H15" s="190" t="s">
        <v>27</v>
      </c>
      <c r="I15" s="191">
        <v>0.95</v>
      </c>
      <c r="J15" s="192" t="str">
        <f>Scratch!P56</f>
        <v>2:4</v>
      </c>
      <c r="K15" s="194" t="s">
        <v>27</v>
      </c>
      <c r="L15" s="196" t="str">
        <f>Scratch!Q56</f>
        <v>1:60</v>
      </c>
      <c r="M15" s="198" t="s">
        <v>37</v>
      </c>
      <c r="N15" s="200" t="s">
        <v>38</v>
      </c>
      <c r="O15" s="184">
        <f>Scratch!B50*0.8</f>
        <v>181.72391253855241</v>
      </c>
      <c r="P15" s="188" t="s">
        <v>27</v>
      </c>
      <c r="Q15" s="159">
        <f>Scratch!B50*0.9</f>
        <v>204.43940160587144</v>
      </c>
    </row>
    <row r="16" spans="1:26" ht="39" customHeight="1" thickBot="1" x14ac:dyDescent="0.65">
      <c r="C16" s="142"/>
      <c r="D16" s="144"/>
      <c r="E16" s="144"/>
      <c r="F16" s="147"/>
      <c r="G16" s="149"/>
      <c r="H16" s="149"/>
      <c r="I16" s="149"/>
      <c r="J16" s="193"/>
      <c r="K16" s="195"/>
      <c r="L16" s="197"/>
      <c r="M16" s="199"/>
      <c r="N16" s="201"/>
      <c r="O16" s="185"/>
      <c r="P16" s="189"/>
      <c r="Q16" s="160"/>
    </row>
    <row r="17" spans="1:26" ht="6.75" customHeight="1" thickBot="1" x14ac:dyDescent="0.65">
      <c r="A17" s="10"/>
      <c r="B17" s="10"/>
      <c r="C17" s="134"/>
      <c r="D17" s="121"/>
      <c r="E17" s="122"/>
      <c r="F17" s="123"/>
      <c r="G17" s="115"/>
      <c r="H17" s="116"/>
      <c r="I17" s="117"/>
      <c r="J17" s="124"/>
      <c r="K17" s="124"/>
      <c r="L17" s="124"/>
      <c r="M17" s="116"/>
      <c r="N17" s="137"/>
      <c r="O17" s="118"/>
      <c r="P17" s="119"/>
      <c r="Q17" s="120"/>
      <c r="R17" s="10"/>
      <c r="S17" s="10"/>
      <c r="T17" s="10"/>
      <c r="U17" s="10"/>
      <c r="V17" s="10"/>
      <c r="W17" s="10"/>
      <c r="X17" s="10"/>
      <c r="Y17" s="10"/>
      <c r="Z17" s="10"/>
    </row>
    <row r="18" spans="1:26" ht="39" customHeight="1" x14ac:dyDescent="0.6">
      <c r="C18" s="186" t="s">
        <v>39</v>
      </c>
      <c r="D18" s="152">
        <f>(Scratch!B49*0.95)+Scratch!B48</f>
        <v>167.67475000000002</v>
      </c>
      <c r="E18" s="154" t="s">
        <v>27</v>
      </c>
      <c r="F18" s="155">
        <f>(Scratch!B49*1)+Scratch!B48</f>
        <v>173.60500000000002</v>
      </c>
      <c r="G18" s="157">
        <v>0.95</v>
      </c>
      <c r="H18" s="176" t="s">
        <v>27</v>
      </c>
      <c r="I18" s="177">
        <v>1</v>
      </c>
      <c r="J18" s="178" t="str">
        <f>Scratch!R56</f>
        <v>1:54</v>
      </c>
      <c r="K18" s="180" t="s">
        <v>27</v>
      </c>
      <c r="L18" s="182" t="str">
        <f>Scratch!S56</f>
        <v>1:50</v>
      </c>
      <c r="M18" s="166" t="s">
        <v>40</v>
      </c>
      <c r="N18" s="187" t="s">
        <v>41</v>
      </c>
      <c r="O18" s="170">
        <f>Scratch!B50*1.05</f>
        <v>238.51263520685004</v>
      </c>
      <c r="P18" s="172" t="s">
        <v>27</v>
      </c>
      <c r="Q18" s="174">
        <f>Scratch!B50*1.15</f>
        <v>261.22812427416903</v>
      </c>
    </row>
    <row r="19" spans="1:26" ht="39" customHeight="1" x14ac:dyDescent="0.6">
      <c r="C19" s="151"/>
      <c r="D19" s="153"/>
      <c r="E19" s="153"/>
      <c r="F19" s="156"/>
      <c r="G19" s="158"/>
      <c r="H19" s="158"/>
      <c r="I19" s="158"/>
      <c r="J19" s="179"/>
      <c r="K19" s="181"/>
      <c r="L19" s="183"/>
      <c r="M19" s="167"/>
      <c r="N19" s="169"/>
      <c r="O19" s="171"/>
      <c r="P19" s="173"/>
      <c r="Q19" s="175"/>
    </row>
    <row r="20" spans="1:26" ht="28.5" customHeight="1" x14ac:dyDescent="0.6">
      <c r="C20" s="135" t="s">
        <v>42</v>
      </c>
    </row>
    <row r="21" spans="1:26" ht="18.75" customHeight="1" x14ac:dyDescent="0.6">
      <c r="A21" s="10"/>
      <c r="B21" s="10"/>
      <c r="C21" s="135" t="s">
        <v>43</v>
      </c>
    </row>
    <row r="22" spans="1:26" ht="18.75" customHeight="1" x14ac:dyDescent="0.6">
      <c r="A22" s="10"/>
      <c r="B22" s="10"/>
    </row>
    <row r="23" spans="1:26" ht="18.75" customHeight="1" x14ac:dyDescent="0.6">
      <c r="A23" s="10"/>
      <c r="B23" s="10"/>
    </row>
    <row r="24" spans="1:26" ht="18.75" customHeight="1" x14ac:dyDescent="0.6">
      <c r="A24" s="10"/>
      <c r="B24" s="10"/>
    </row>
    <row r="25" spans="1:26" ht="18.75" customHeight="1" x14ac:dyDescent="0.6">
      <c r="A25" s="10"/>
      <c r="B25" s="10"/>
    </row>
    <row r="26" spans="1:26" ht="18.75" customHeight="1" x14ac:dyDescent="0.6">
      <c r="A26" s="10"/>
      <c r="B26" s="10"/>
    </row>
    <row r="27" spans="1:26" ht="18.75" customHeight="1" x14ac:dyDescent="0.6">
      <c r="A27" s="10"/>
      <c r="B27" s="10"/>
    </row>
    <row r="28" spans="1:26" ht="18.75" customHeight="1" x14ac:dyDescent="0.6">
      <c r="A28" s="10"/>
      <c r="B28" s="10"/>
    </row>
    <row r="29" spans="1:26" ht="18.75" customHeight="1" x14ac:dyDescent="0.6">
      <c r="A29" s="10"/>
      <c r="B29" s="10"/>
      <c r="R29" s="10"/>
      <c r="S29" s="10"/>
      <c r="T29" s="10"/>
    </row>
    <row r="30" spans="1:26" ht="18.75" customHeight="1" x14ac:dyDescent="0.6">
      <c r="A30" s="10"/>
      <c r="B30" s="10"/>
      <c r="R30" s="10"/>
      <c r="S30" s="10"/>
      <c r="T30" s="10"/>
    </row>
    <row r="31" spans="1:26" ht="18.75" customHeight="1" x14ac:dyDescent="0.6">
      <c r="A31" s="10"/>
      <c r="B31" s="10"/>
      <c r="R31" s="10"/>
      <c r="S31" s="10"/>
      <c r="T31" s="10"/>
    </row>
    <row r="32" spans="1:26" ht="18.75" customHeight="1" x14ac:dyDescent="0.6">
      <c r="A32" s="10"/>
      <c r="B32" s="10"/>
      <c r="D32" s="10"/>
      <c r="E32" s="10"/>
      <c r="F32" s="10"/>
      <c r="G32" s="10"/>
      <c r="H32" s="10"/>
      <c r="I32" s="10"/>
      <c r="J32" s="10"/>
      <c r="K32" s="10"/>
      <c r="L32" s="10"/>
      <c r="M32" s="10"/>
      <c r="N32" s="10"/>
      <c r="O32" s="10"/>
      <c r="P32" s="10"/>
      <c r="Q32" s="10"/>
      <c r="R32" s="10"/>
      <c r="S32" s="10"/>
      <c r="T32" s="10"/>
    </row>
    <row r="33" spans="1:20" ht="18.75" customHeight="1" x14ac:dyDescent="0.6">
      <c r="A33" s="10"/>
      <c r="B33" s="10"/>
      <c r="D33" s="10"/>
      <c r="E33" s="10"/>
      <c r="F33" s="10"/>
      <c r="G33" s="10"/>
      <c r="H33" s="10"/>
      <c r="I33" s="10"/>
      <c r="J33" s="10"/>
      <c r="K33" s="10"/>
      <c r="L33" s="10"/>
      <c r="M33" s="10"/>
      <c r="N33" s="10"/>
      <c r="O33" s="10"/>
      <c r="P33" s="10"/>
      <c r="Q33" s="10"/>
      <c r="R33" s="10"/>
      <c r="S33" s="10"/>
      <c r="T33" s="10"/>
    </row>
    <row r="34" spans="1:20" ht="15.75" customHeight="1" x14ac:dyDescent="0.6">
      <c r="A34" s="10"/>
      <c r="B34" s="10"/>
      <c r="D34" s="10"/>
      <c r="E34" s="10"/>
      <c r="F34" s="10"/>
      <c r="G34" s="10"/>
      <c r="H34" s="10"/>
      <c r="I34" s="10"/>
      <c r="J34" s="10"/>
      <c r="K34" s="10"/>
      <c r="L34" s="10"/>
      <c r="M34" s="10"/>
      <c r="N34" s="10"/>
      <c r="O34" s="10"/>
      <c r="P34" s="10"/>
      <c r="Q34" s="10"/>
      <c r="R34" s="10"/>
      <c r="S34" s="10"/>
      <c r="T34" s="10"/>
    </row>
    <row r="35" spans="1:20" ht="15.75" customHeight="1" x14ac:dyDescent="0.6">
      <c r="A35" s="10"/>
      <c r="B35" s="10"/>
      <c r="D35" s="10"/>
      <c r="E35" s="10"/>
      <c r="F35" s="10"/>
      <c r="G35" s="10"/>
      <c r="H35" s="10"/>
      <c r="I35" s="10"/>
      <c r="J35" s="10"/>
      <c r="K35" s="10"/>
      <c r="L35" s="10"/>
      <c r="M35" s="10"/>
      <c r="N35" s="10"/>
      <c r="O35" s="10"/>
      <c r="P35" s="10"/>
      <c r="Q35" s="10"/>
      <c r="R35" s="10"/>
      <c r="S35" s="10"/>
      <c r="T35" s="10"/>
    </row>
    <row r="36" spans="1:20" ht="15.75" customHeight="1" x14ac:dyDescent="0.6">
      <c r="A36" s="10"/>
      <c r="B36" s="10"/>
      <c r="D36" s="10"/>
      <c r="E36" s="10"/>
      <c r="F36" s="10"/>
      <c r="G36" s="10"/>
      <c r="H36" s="10"/>
      <c r="I36" s="10"/>
      <c r="J36" s="10"/>
      <c r="K36" s="10"/>
      <c r="L36" s="10"/>
      <c r="M36" s="10"/>
      <c r="N36" s="10"/>
      <c r="O36" s="10"/>
      <c r="P36" s="10"/>
      <c r="Q36" s="10"/>
      <c r="R36" s="10"/>
      <c r="S36" s="10"/>
      <c r="T36" s="10"/>
    </row>
    <row r="37" spans="1:20" ht="15.75" customHeight="1" x14ac:dyDescent="0.6">
      <c r="A37" s="10"/>
      <c r="B37" s="10"/>
      <c r="D37" s="10"/>
      <c r="E37" s="10"/>
      <c r="F37" s="10"/>
      <c r="G37" s="10"/>
      <c r="H37" s="10"/>
      <c r="I37" s="10"/>
      <c r="J37" s="10"/>
      <c r="K37" s="10"/>
      <c r="L37" s="10"/>
      <c r="M37" s="10"/>
      <c r="N37" s="10"/>
      <c r="O37" s="10"/>
      <c r="P37" s="10"/>
      <c r="Q37" s="10"/>
      <c r="R37" s="10"/>
      <c r="S37" s="10"/>
      <c r="T37" s="10"/>
    </row>
    <row r="38" spans="1:20" ht="15.75" customHeight="1" x14ac:dyDescent="0.6">
      <c r="A38" s="10"/>
      <c r="B38" s="10"/>
      <c r="D38" s="10"/>
      <c r="E38" s="10"/>
      <c r="F38" s="10"/>
      <c r="G38" s="10"/>
      <c r="H38" s="10"/>
      <c r="I38" s="10"/>
      <c r="J38" s="10"/>
      <c r="K38" s="10"/>
      <c r="L38" s="10"/>
      <c r="M38" s="10"/>
      <c r="N38" s="10"/>
      <c r="O38" s="10"/>
      <c r="P38" s="10"/>
      <c r="Q38" s="10"/>
      <c r="R38" s="10"/>
      <c r="S38" s="10"/>
      <c r="T38" s="10"/>
    </row>
    <row r="39" spans="1:20" ht="15.75" customHeight="1" x14ac:dyDescent="0.6">
      <c r="A39" s="10"/>
      <c r="B39" s="10"/>
      <c r="D39" s="10"/>
      <c r="E39" s="10"/>
      <c r="F39" s="10"/>
      <c r="G39" s="10"/>
      <c r="H39" s="10"/>
      <c r="I39" s="10"/>
      <c r="J39" s="10"/>
      <c r="K39" s="10"/>
      <c r="L39" s="10"/>
      <c r="M39" s="10"/>
      <c r="N39" s="10"/>
      <c r="O39" s="10"/>
      <c r="P39" s="10"/>
      <c r="Q39" s="10"/>
      <c r="R39" s="10"/>
      <c r="S39" s="10"/>
      <c r="T39" s="10"/>
    </row>
    <row r="40" spans="1:20" ht="15.75" customHeight="1" x14ac:dyDescent="0.6">
      <c r="A40" s="10"/>
      <c r="B40" s="10"/>
      <c r="D40" s="10"/>
      <c r="E40" s="10"/>
      <c r="F40" s="10"/>
      <c r="G40" s="10"/>
      <c r="H40" s="10"/>
      <c r="I40" s="10"/>
      <c r="J40" s="10"/>
      <c r="K40" s="10"/>
      <c r="L40" s="10"/>
      <c r="M40" s="10"/>
      <c r="N40" s="10"/>
      <c r="O40" s="10"/>
      <c r="P40" s="10"/>
      <c r="Q40" s="10"/>
      <c r="R40" s="10"/>
      <c r="S40" s="10"/>
      <c r="T40" s="10"/>
    </row>
    <row r="41" spans="1:20" ht="15.75" customHeight="1" x14ac:dyDescent="0.6">
      <c r="A41" s="10"/>
      <c r="B41" s="10"/>
      <c r="D41" s="10"/>
      <c r="E41" s="10"/>
      <c r="F41" s="10"/>
      <c r="G41" s="10"/>
      <c r="H41" s="10"/>
      <c r="I41" s="10"/>
      <c r="J41" s="10"/>
      <c r="K41" s="10"/>
      <c r="L41" s="10"/>
      <c r="M41" s="10"/>
      <c r="N41" s="10"/>
      <c r="O41" s="10"/>
      <c r="P41" s="10"/>
      <c r="Q41" s="10"/>
      <c r="R41" s="10"/>
      <c r="S41" s="10"/>
      <c r="T41" s="10"/>
    </row>
    <row r="42" spans="1:20" ht="15.75" customHeight="1" x14ac:dyDescent="0.6">
      <c r="A42" s="10"/>
      <c r="B42" s="10"/>
      <c r="D42" s="10"/>
      <c r="E42" s="10"/>
      <c r="F42" s="10"/>
      <c r="G42" s="10"/>
      <c r="H42" s="10"/>
      <c r="I42" s="10"/>
      <c r="J42" s="10"/>
      <c r="K42" s="10"/>
      <c r="L42" s="10"/>
      <c r="M42" s="10"/>
      <c r="N42" s="10"/>
      <c r="O42" s="10"/>
      <c r="P42" s="10"/>
      <c r="Q42" s="10"/>
      <c r="R42" s="10"/>
      <c r="S42" s="10"/>
      <c r="T42" s="10"/>
    </row>
    <row r="43" spans="1:20" ht="15.75" customHeight="1" x14ac:dyDescent="0.6">
      <c r="A43" s="10"/>
      <c r="B43" s="10"/>
      <c r="D43" s="10"/>
      <c r="E43" s="10"/>
      <c r="F43" s="10"/>
      <c r="G43" s="10"/>
      <c r="H43" s="10"/>
      <c r="I43" s="10"/>
      <c r="J43" s="10"/>
      <c r="K43" s="10"/>
      <c r="L43" s="10"/>
      <c r="M43" s="10"/>
      <c r="N43" s="10"/>
      <c r="O43" s="10"/>
      <c r="P43" s="10"/>
      <c r="Q43" s="10"/>
      <c r="R43" s="10"/>
      <c r="S43" s="10"/>
      <c r="T43" s="10"/>
    </row>
    <row r="44" spans="1:20" ht="15.75" customHeight="1" x14ac:dyDescent="0.6">
      <c r="A44" s="10"/>
      <c r="B44" s="10"/>
      <c r="D44" s="10"/>
      <c r="E44" s="10"/>
      <c r="F44" s="10"/>
      <c r="G44" s="10"/>
      <c r="H44" s="10"/>
      <c r="I44" s="10"/>
      <c r="J44" s="10"/>
      <c r="K44" s="10"/>
      <c r="L44" s="10"/>
      <c r="M44" s="10"/>
      <c r="N44" s="10"/>
      <c r="O44" s="10"/>
      <c r="P44" s="10"/>
      <c r="Q44" s="10"/>
      <c r="R44" s="10"/>
      <c r="S44" s="10"/>
      <c r="T44" s="10"/>
    </row>
    <row r="45" spans="1:20" ht="15.75" customHeight="1" x14ac:dyDescent="0.6">
      <c r="A45" s="10"/>
      <c r="B45" s="10"/>
      <c r="D45" s="10"/>
      <c r="E45" s="10"/>
      <c r="F45" s="10"/>
      <c r="G45" s="10"/>
      <c r="H45" s="10"/>
      <c r="I45" s="10"/>
      <c r="J45" s="10"/>
      <c r="K45" s="10"/>
      <c r="L45" s="10"/>
      <c r="M45" s="10"/>
      <c r="N45" s="10"/>
      <c r="O45" s="10"/>
      <c r="P45" s="10"/>
      <c r="Q45" s="10"/>
      <c r="R45" s="10"/>
      <c r="S45" s="10"/>
      <c r="T45" s="10"/>
    </row>
    <row r="46" spans="1:20" ht="15.75" customHeight="1" x14ac:dyDescent="0.6">
      <c r="A46" s="10"/>
      <c r="B46" s="10"/>
      <c r="D46" s="10"/>
      <c r="E46" s="10"/>
      <c r="F46" s="10"/>
      <c r="G46" s="10"/>
      <c r="H46" s="10"/>
      <c r="I46" s="10"/>
      <c r="J46" s="10"/>
      <c r="K46" s="10"/>
      <c r="L46" s="10"/>
      <c r="M46" s="10"/>
      <c r="N46" s="10"/>
      <c r="O46" s="10"/>
      <c r="P46" s="10"/>
      <c r="Q46" s="10"/>
      <c r="R46" s="10"/>
      <c r="S46" s="10"/>
      <c r="T46" s="10"/>
    </row>
    <row r="47" spans="1:20" ht="15.75" customHeight="1" x14ac:dyDescent="0.6">
      <c r="A47" s="10"/>
      <c r="B47" s="10"/>
      <c r="D47" s="10"/>
      <c r="E47" s="10"/>
      <c r="F47" s="10"/>
      <c r="G47" s="10"/>
      <c r="H47" s="10"/>
      <c r="I47" s="10"/>
      <c r="J47" s="10"/>
      <c r="K47" s="10"/>
      <c r="L47" s="10"/>
      <c r="M47" s="10"/>
      <c r="N47" s="10"/>
      <c r="O47" s="10"/>
      <c r="P47" s="10"/>
      <c r="Q47" s="10"/>
      <c r="R47" s="10"/>
      <c r="S47" s="10"/>
      <c r="T47" s="10"/>
    </row>
    <row r="48" spans="1:20" ht="15.75" customHeight="1" x14ac:dyDescent="0.6">
      <c r="A48" s="10"/>
      <c r="B48" s="10"/>
      <c r="D48" s="10"/>
      <c r="E48" s="10"/>
      <c r="F48" s="10"/>
      <c r="G48" s="10"/>
      <c r="H48" s="10"/>
      <c r="I48" s="10"/>
      <c r="J48" s="10"/>
      <c r="K48" s="10"/>
      <c r="L48" s="10"/>
      <c r="M48" s="10"/>
      <c r="N48" s="10"/>
      <c r="O48" s="10"/>
      <c r="P48" s="10"/>
      <c r="Q48" s="10"/>
      <c r="R48" s="10"/>
      <c r="S48" s="10"/>
      <c r="T48" s="10"/>
    </row>
    <row r="49" spans="1:20" ht="15.75" customHeight="1" x14ac:dyDescent="0.6">
      <c r="A49" s="10"/>
      <c r="B49" s="10"/>
      <c r="D49" s="10"/>
      <c r="E49" s="10"/>
      <c r="F49" s="10"/>
      <c r="G49" s="10"/>
      <c r="H49" s="10"/>
      <c r="I49" s="10"/>
      <c r="J49" s="10"/>
      <c r="K49" s="10"/>
      <c r="L49" s="10"/>
      <c r="M49" s="10"/>
      <c r="N49" s="10"/>
      <c r="O49" s="10"/>
      <c r="P49" s="10"/>
      <c r="Q49" s="10"/>
      <c r="R49" s="10"/>
      <c r="S49" s="10"/>
      <c r="T49" s="10"/>
    </row>
    <row r="50" spans="1:20" ht="15.75" customHeight="1" x14ac:dyDescent="0.6">
      <c r="A50" s="10"/>
      <c r="B50" s="10"/>
      <c r="D50" s="10"/>
      <c r="E50" s="10"/>
      <c r="F50" s="10"/>
      <c r="G50" s="10"/>
      <c r="H50" s="10"/>
      <c r="I50" s="10"/>
      <c r="J50" s="10"/>
      <c r="K50" s="10"/>
      <c r="L50" s="10"/>
      <c r="M50" s="10"/>
      <c r="N50" s="10"/>
      <c r="O50" s="10"/>
      <c r="P50" s="10"/>
      <c r="Q50" s="10"/>
      <c r="R50" s="10"/>
      <c r="S50" s="10"/>
      <c r="T50" s="10"/>
    </row>
    <row r="51" spans="1:20" ht="15.75" customHeight="1" x14ac:dyDescent="0.6">
      <c r="A51" s="10"/>
      <c r="B51" s="10"/>
      <c r="D51" s="10"/>
      <c r="E51" s="10"/>
      <c r="F51" s="10"/>
      <c r="G51" s="10"/>
      <c r="H51" s="10"/>
      <c r="I51" s="10"/>
      <c r="J51" s="10"/>
      <c r="K51" s="10"/>
      <c r="L51" s="10"/>
      <c r="M51" s="10"/>
      <c r="N51" s="10"/>
      <c r="O51" s="10"/>
      <c r="P51" s="10"/>
      <c r="Q51" s="10"/>
      <c r="R51" s="10"/>
      <c r="S51" s="10"/>
      <c r="T51" s="10"/>
    </row>
    <row r="52" spans="1:20" ht="15.75" customHeight="1" x14ac:dyDescent="0.6">
      <c r="A52" s="10"/>
      <c r="B52" s="10"/>
      <c r="D52" s="10"/>
      <c r="E52" s="10"/>
      <c r="F52" s="10"/>
      <c r="G52" s="10"/>
      <c r="H52" s="10"/>
      <c r="I52" s="10"/>
      <c r="J52" s="10"/>
      <c r="K52" s="10"/>
      <c r="L52" s="10"/>
      <c r="M52" s="10"/>
      <c r="N52" s="10"/>
      <c r="O52" s="10"/>
      <c r="P52" s="10"/>
      <c r="Q52" s="10"/>
      <c r="R52" s="10"/>
      <c r="S52" s="10"/>
      <c r="T52" s="10"/>
    </row>
    <row r="53" spans="1:20" ht="15.75" customHeight="1" x14ac:dyDescent="0.6">
      <c r="A53" s="10"/>
      <c r="B53" s="10"/>
      <c r="D53" s="10"/>
      <c r="E53" s="10"/>
      <c r="F53" s="10"/>
      <c r="G53" s="10"/>
      <c r="H53" s="10"/>
      <c r="I53" s="10"/>
      <c r="J53" s="10"/>
      <c r="K53" s="10"/>
      <c r="L53" s="10"/>
      <c r="M53" s="10"/>
      <c r="N53" s="10"/>
      <c r="O53" s="10"/>
      <c r="P53" s="10"/>
      <c r="Q53" s="10"/>
      <c r="R53" s="10"/>
      <c r="S53" s="10"/>
      <c r="T53" s="10"/>
    </row>
    <row r="54" spans="1:20" ht="15.75" customHeight="1" x14ac:dyDescent="0.6">
      <c r="A54" s="10"/>
      <c r="B54" s="10"/>
      <c r="D54" s="10"/>
      <c r="E54" s="10"/>
      <c r="F54" s="10"/>
      <c r="G54" s="10"/>
      <c r="H54" s="10"/>
      <c r="I54" s="10"/>
      <c r="J54" s="10"/>
      <c r="K54" s="10"/>
      <c r="L54" s="10"/>
      <c r="M54" s="10"/>
      <c r="N54" s="10"/>
      <c r="O54" s="10"/>
      <c r="P54" s="10"/>
      <c r="Q54" s="10"/>
      <c r="R54" s="10"/>
      <c r="S54" s="10"/>
      <c r="T54" s="10"/>
    </row>
    <row r="55" spans="1:20" ht="15.75" customHeight="1" x14ac:dyDescent="0.6">
      <c r="A55" s="10"/>
      <c r="B55" s="10"/>
      <c r="D55" s="10"/>
      <c r="E55" s="10"/>
      <c r="F55" s="10"/>
      <c r="G55" s="10"/>
      <c r="H55" s="10"/>
      <c r="I55" s="10"/>
      <c r="J55" s="10"/>
      <c r="K55" s="10"/>
      <c r="L55" s="10"/>
      <c r="M55" s="10"/>
      <c r="N55" s="10"/>
      <c r="O55" s="10"/>
      <c r="P55" s="10"/>
      <c r="Q55" s="10"/>
      <c r="R55" s="10"/>
      <c r="S55" s="10"/>
      <c r="T55" s="10"/>
    </row>
    <row r="56" spans="1:20" ht="15.75" customHeight="1" x14ac:dyDescent="0.6">
      <c r="A56" s="10"/>
      <c r="B56" s="10"/>
      <c r="D56" s="10"/>
      <c r="E56" s="10"/>
      <c r="F56" s="10"/>
      <c r="G56" s="10"/>
      <c r="H56" s="10"/>
      <c r="I56" s="10"/>
      <c r="J56" s="10"/>
      <c r="K56" s="10"/>
      <c r="L56" s="10"/>
      <c r="M56" s="10"/>
      <c r="N56" s="10"/>
      <c r="O56" s="10"/>
      <c r="P56" s="10"/>
      <c r="Q56" s="10"/>
      <c r="R56" s="10"/>
      <c r="S56" s="10"/>
      <c r="T56" s="10"/>
    </row>
    <row r="57" spans="1:20" ht="15.75" customHeight="1" x14ac:dyDescent="0.6">
      <c r="A57" s="10"/>
      <c r="B57" s="10"/>
      <c r="D57" s="10"/>
      <c r="E57" s="10"/>
      <c r="F57" s="10"/>
      <c r="G57" s="10"/>
      <c r="H57" s="10"/>
      <c r="I57" s="10"/>
      <c r="J57" s="10"/>
      <c r="K57" s="10"/>
      <c r="L57" s="10"/>
      <c r="M57" s="10"/>
      <c r="N57" s="10"/>
      <c r="O57" s="10"/>
      <c r="P57" s="10"/>
      <c r="Q57" s="10"/>
      <c r="R57" s="10"/>
      <c r="S57" s="10"/>
      <c r="T57" s="10"/>
    </row>
    <row r="58" spans="1:20" ht="15.75" customHeight="1" x14ac:dyDescent="0.6">
      <c r="A58" s="10"/>
      <c r="B58" s="10"/>
      <c r="D58" s="10"/>
      <c r="E58" s="10"/>
      <c r="F58" s="10"/>
      <c r="G58" s="10"/>
      <c r="H58" s="10"/>
      <c r="I58" s="10"/>
      <c r="J58" s="10"/>
      <c r="K58" s="10"/>
      <c r="L58" s="10"/>
      <c r="M58" s="10"/>
      <c r="N58" s="10"/>
      <c r="O58" s="10"/>
      <c r="P58" s="10"/>
      <c r="Q58" s="10"/>
      <c r="R58" s="10"/>
      <c r="S58" s="10"/>
      <c r="T58" s="10"/>
    </row>
    <row r="59" spans="1:20" ht="15.75" customHeight="1" x14ac:dyDescent="0.6">
      <c r="A59" s="10"/>
      <c r="B59" s="10"/>
      <c r="D59" s="10"/>
      <c r="E59" s="10"/>
      <c r="F59" s="10"/>
      <c r="G59" s="10"/>
      <c r="H59" s="10"/>
      <c r="I59" s="10"/>
      <c r="J59" s="10"/>
      <c r="K59" s="10"/>
      <c r="L59" s="10"/>
      <c r="M59" s="10"/>
      <c r="N59" s="10"/>
      <c r="O59" s="10"/>
      <c r="P59" s="10"/>
      <c r="Q59" s="10"/>
      <c r="R59" s="10"/>
      <c r="S59" s="10"/>
      <c r="T59" s="10"/>
    </row>
    <row r="60" spans="1:20" ht="15.75" customHeight="1" x14ac:dyDescent="0.6">
      <c r="A60" s="10"/>
      <c r="B60" s="10"/>
      <c r="D60" s="10"/>
      <c r="E60" s="10"/>
      <c r="F60" s="10"/>
      <c r="G60" s="10"/>
      <c r="H60" s="10"/>
      <c r="I60" s="10"/>
      <c r="J60" s="10"/>
      <c r="K60" s="10"/>
      <c r="L60" s="10"/>
      <c r="M60" s="10"/>
      <c r="N60" s="10"/>
      <c r="O60" s="10"/>
      <c r="P60" s="10"/>
      <c r="Q60" s="10"/>
      <c r="R60" s="10"/>
      <c r="S60" s="10"/>
      <c r="T60" s="10"/>
    </row>
    <row r="61" spans="1:20" ht="15.75" customHeight="1" x14ac:dyDescent="0.6">
      <c r="A61" s="10"/>
      <c r="B61" s="10"/>
      <c r="D61" s="10"/>
      <c r="E61" s="10"/>
      <c r="F61" s="10"/>
      <c r="G61" s="10"/>
      <c r="H61" s="10"/>
      <c r="I61" s="10"/>
      <c r="J61" s="10"/>
      <c r="K61" s="10"/>
      <c r="L61" s="10"/>
      <c r="M61" s="10"/>
      <c r="N61" s="10"/>
      <c r="O61" s="10"/>
      <c r="P61" s="10"/>
      <c r="Q61" s="10"/>
      <c r="R61" s="10"/>
      <c r="S61" s="10"/>
      <c r="T61" s="10"/>
    </row>
    <row r="62" spans="1:20" ht="15.75" customHeight="1" x14ac:dyDescent="0.6">
      <c r="A62" s="10"/>
      <c r="B62" s="10"/>
      <c r="D62" s="10"/>
      <c r="E62" s="10"/>
      <c r="F62" s="10"/>
      <c r="G62" s="10"/>
      <c r="H62" s="10"/>
      <c r="I62" s="10"/>
      <c r="J62" s="10"/>
      <c r="K62" s="10"/>
      <c r="L62" s="10"/>
      <c r="M62" s="10"/>
      <c r="N62" s="10"/>
      <c r="O62" s="10"/>
      <c r="P62" s="10"/>
      <c r="Q62" s="10"/>
      <c r="R62" s="10"/>
      <c r="S62" s="10"/>
      <c r="T62" s="10"/>
    </row>
    <row r="63" spans="1:20" ht="15.75" customHeight="1" x14ac:dyDescent="0.6">
      <c r="A63" s="10"/>
      <c r="B63" s="10"/>
      <c r="D63" s="10"/>
      <c r="E63" s="10"/>
      <c r="F63" s="10"/>
      <c r="G63" s="10"/>
      <c r="H63" s="10"/>
      <c r="I63" s="10"/>
      <c r="J63" s="10"/>
      <c r="K63" s="10"/>
      <c r="L63" s="10"/>
      <c r="M63" s="10"/>
      <c r="N63" s="10"/>
      <c r="O63" s="10"/>
      <c r="P63" s="10"/>
      <c r="Q63" s="10"/>
      <c r="R63" s="10"/>
      <c r="S63" s="10"/>
      <c r="T63" s="10"/>
    </row>
    <row r="64" spans="1:20" ht="15.75" customHeight="1" x14ac:dyDescent="0.6">
      <c r="A64" s="10"/>
      <c r="B64" s="10"/>
      <c r="D64" s="10"/>
      <c r="E64" s="10"/>
      <c r="F64" s="10"/>
      <c r="G64" s="10"/>
      <c r="H64" s="10"/>
      <c r="I64" s="10"/>
      <c r="J64" s="10"/>
      <c r="K64" s="10"/>
      <c r="L64" s="10"/>
      <c r="M64" s="10"/>
      <c r="N64" s="10"/>
      <c r="O64" s="10"/>
      <c r="P64" s="10"/>
      <c r="Q64" s="10"/>
      <c r="R64" s="10"/>
      <c r="S64" s="10"/>
      <c r="T64" s="10"/>
    </row>
    <row r="65" spans="1:20" ht="15.75" customHeight="1" x14ac:dyDescent="0.6">
      <c r="A65" s="10"/>
      <c r="B65" s="10"/>
      <c r="D65" s="10"/>
      <c r="E65" s="10"/>
      <c r="F65" s="10"/>
      <c r="G65" s="10"/>
      <c r="H65" s="10"/>
      <c r="I65" s="10"/>
      <c r="J65" s="10"/>
      <c r="K65" s="10"/>
      <c r="L65" s="10"/>
      <c r="M65" s="10"/>
      <c r="N65" s="10"/>
      <c r="O65" s="10"/>
      <c r="P65" s="10"/>
      <c r="Q65" s="10"/>
      <c r="R65" s="10"/>
      <c r="S65" s="10"/>
      <c r="T65" s="10"/>
    </row>
    <row r="66" spans="1:20" ht="15.75" customHeight="1" x14ac:dyDescent="0.6">
      <c r="A66" s="10"/>
      <c r="B66" s="10"/>
      <c r="D66" s="10"/>
      <c r="E66" s="10"/>
      <c r="F66" s="10"/>
      <c r="G66" s="10"/>
      <c r="H66" s="10"/>
      <c r="I66" s="10"/>
      <c r="J66" s="10"/>
      <c r="K66" s="10"/>
      <c r="L66" s="10"/>
      <c r="M66" s="10"/>
      <c r="N66" s="10"/>
      <c r="O66" s="10"/>
      <c r="P66" s="10"/>
      <c r="Q66" s="10"/>
      <c r="R66" s="10"/>
      <c r="S66" s="10"/>
      <c r="T66" s="10"/>
    </row>
    <row r="67" spans="1:20" ht="15.75" customHeight="1" x14ac:dyDescent="0.6">
      <c r="A67" s="10"/>
      <c r="B67" s="10"/>
      <c r="D67" s="10"/>
      <c r="E67" s="10"/>
      <c r="F67" s="10"/>
      <c r="G67" s="10"/>
      <c r="H67" s="10"/>
      <c r="I67" s="10"/>
      <c r="J67" s="10"/>
      <c r="K67" s="10"/>
      <c r="L67" s="10"/>
      <c r="M67" s="10"/>
      <c r="N67" s="10"/>
      <c r="O67" s="10"/>
      <c r="P67" s="10"/>
      <c r="Q67" s="10"/>
      <c r="R67" s="10"/>
      <c r="S67" s="10"/>
      <c r="T67" s="10"/>
    </row>
    <row r="68" spans="1:20" ht="15.75" customHeight="1" x14ac:dyDescent="0.6">
      <c r="A68" s="10"/>
      <c r="B68" s="10"/>
      <c r="D68" s="10"/>
      <c r="E68" s="10"/>
      <c r="F68" s="10"/>
      <c r="G68" s="10"/>
      <c r="H68" s="10"/>
      <c r="I68" s="10"/>
      <c r="J68" s="10"/>
      <c r="K68" s="10"/>
      <c r="L68" s="10"/>
      <c r="M68" s="10"/>
      <c r="N68" s="10"/>
      <c r="O68" s="10"/>
      <c r="P68" s="10"/>
      <c r="Q68" s="10"/>
      <c r="R68" s="10"/>
      <c r="S68" s="10"/>
      <c r="T68" s="10"/>
    </row>
    <row r="69" spans="1:20" ht="15.75" customHeight="1" x14ac:dyDescent="0.6">
      <c r="A69" s="10"/>
      <c r="B69" s="10"/>
      <c r="D69" s="10"/>
      <c r="E69" s="10"/>
      <c r="F69" s="10"/>
      <c r="G69" s="10"/>
      <c r="H69" s="10"/>
      <c r="I69" s="10"/>
      <c r="J69" s="10"/>
      <c r="K69" s="10"/>
      <c r="L69" s="10"/>
      <c r="M69" s="10"/>
      <c r="N69" s="10"/>
      <c r="O69" s="10"/>
      <c r="P69" s="10"/>
      <c r="Q69" s="10"/>
      <c r="R69" s="10"/>
      <c r="S69" s="10"/>
      <c r="T69" s="10"/>
    </row>
    <row r="70" spans="1:20" ht="15.75" customHeight="1" x14ac:dyDescent="0.6">
      <c r="A70" s="10"/>
      <c r="B70" s="10"/>
      <c r="D70" s="10"/>
      <c r="E70" s="10"/>
      <c r="F70" s="10"/>
      <c r="G70" s="10"/>
      <c r="H70" s="10"/>
      <c r="I70" s="10"/>
      <c r="J70" s="10"/>
      <c r="K70" s="10"/>
      <c r="L70" s="10"/>
      <c r="M70" s="10"/>
      <c r="N70" s="10"/>
      <c r="O70" s="10"/>
      <c r="P70" s="10"/>
      <c r="Q70" s="10"/>
      <c r="R70" s="10"/>
      <c r="S70" s="10"/>
      <c r="T70" s="10"/>
    </row>
    <row r="71" spans="1:20" ht="15.75" customHeight="1" x14ac:dyDescent="0.6">
      <c r="A71" s="10"/>
      <c r="B71" s="10"/>
      <c r="D71" s="10"/>
      <c r="E71" s="10"/>
      <c r="F71" s="10"/>
      <c r="G71" s="10"/>
      <c r="H71" s="10"/>
      <c r="I71" s="10"/>
      <c r="J71" s="10"/>
      <c r="K71" s="10"/>
      <c r="L71" s="10"/>
      <c r="M71" s="10"/>
      <c r="N71" s="10"/>
      <c r="O71" s="10"/>
      <c r="P71" s="10"/>
      <c r="Q71" s="10"/>
      <c r="R71" s="10"/>
      <c r="S71" s="10"/>
      <c r="T71" s="10"/>
    </row>
    <row r="72" spans="1:20" ht="15.75" customHeight="1" x14ac:dyDescent="0.6">
      <c r="A72" s="10"/>
      <c r="B72" s="10"/>
      <c r="D72" s="10"/>
      <c r="E72" s="10"/>
      <c r="F72" s="10"/>
      <c r="G72" s="10"/>
      <c r="H72" s="10"/>
      <c r="I72" s="10"/>
      <c r="J72" s="10"/>
      <c r="K72" s="10"/>
      <c r="L72" s="10"/>
      <c r="M72" s="10"/>
      <c r="N72" s="10"/>
      <c r="O72" s="10"/>
      <c r="P72" s="10"/>
      <c r="Q72" s="10"/>
      <c r="R72" s="10"/>
      <c r="S72" s="10"/>
      <c r="T72" s="10"/>
    </row>
    <row r="73" spans="1:20" ht="15.75" customHeight="1" x14ac:dyDescent="0.6">
      <c r="A73" s="10"/>
      <c r="B73" s="10"/>
      <c r="D73" s="10"/>
      <c r="E73" s="10"/>
      <c r="F73" s="10"/>
      <c r="G73" s="10"/>
      <c r="H73" s="10"/>
      <c r="I73" s="10"/>
      <c r="J73" s="10"/>
      <c r="K73" s="10"/>
      <c r="L73" s="10"/>
      <c r="M73" s="10"/>
      <c r="N73" s="10"/>
      <c r="O73" s="10"/>
      <c r="P73" s="10"/>
      <c r="Q73" s="10"/>
      <c r="R73" s="10"/>
      <c r="S73" s="10"/>
      <c r="T73" s="10"/>
    </row>
    <row r="74" spans="1:20" ht="15.75" customHeight="1" x14ac:dyDescent="0.6"/>
    <row r="75" spans="1:20" ht="15.75" customHeight="1" x14ac:dyDescent="0.6"/>
    <row r="76" spans="1:20" ht="15.75" customHeight="1" x14ac:dyDescent="0.6"/>
    <row r="77" spans="1:20" ht="15.75" customHeight="1" x14ac:dyDescent="0.6"/>
    <row r="78" spans="1:20" ht="15.75" customHeight="1" x14ac:dyDescent="0.6"/>
    <row r="79" spans="1:20" ht="15.75" customHeight="1" x14ac:dyDescent="0.6"/>
    <row r="80" spans="1:20" ht="15.75" customHeight="1" x14ac:dyDescent="0.6"/>
    <row r="81" ht="15.75" customHeight="1" x14ac:dyDescent="0.6"/>
    <row r="82" ht="15.75" customHeight="1" x14ac:dyDescent="0.6"/>
    <row r="83" ht="15.75" customHeight="1" x14ac:dyDescent="0.6"/>
    <row r="84" ht="15.75" customHeight="1" x14ac:dyDescent="0.6"/>
    <row r="85" ht="15.75" customHeight="1" x14ac:dyDescent="0.6"/>
    <row r="86" ht="15.75" customHeight="1" x14ac:dyDescent="0.6"/>
    <row r="87" ht="15.75" customHeight="1" x14ac:dyDescent="0.6"/>
    <row r="88" ht="15.75" customHeight="1" x14ac:dyDescent="0.6"/>
    <row r="89" ht="15.75" customHeight="1" x14ac:dyDescent="0.6"/>
    <row r="90" ht="15.75" customHeight="1" x14ac:dyDescent="0.6"/>
    <row r="91" ht="15.75" customHeight="1" x14ac:dyDescent="0.6"/>
    <row r="92" ht="15.75" customHeight="1" x14ac:dyDescent="0.6"/>
    <row r="93" ht="15.75" customHeight="1" x14ac:dyDescent="0.6"/>
    <row r="94" ht="15.75" customHeight="1" x14ac:dyDescent="0.6"/>
    <row r="95" ht="15.75" customHeight="1" x14ac:dyDescent="0.6"/>
    <row r="96" ht="15.75" customHeight="1" x14ac:dyDescent="0.6"/>
    <row r="97" ht="15.75" customHeight="1" x14ac:dyDescent="0.6"/>
    <row r="98" ht="15.75" customHeight="1" x14ac:dyDescent="0.6"/>
    <row r="99" ht="15.75" customHeight="1" x14ac:dyDescent="0.6"/>
    <row r="100" ht="15.75" customHeight="1" x14ac:dyDescent="0.6"/>
    <row r="101" ht="15.75" customHeight="1" x14ac:dyDescent="0.6"/>
    <row r="102" ht="15.75" customHeight="1" x14ac:dyDescent="0.6"/>
    <row r="103" ht="15.75" customHeight="1" x14ac:dyDescent="0.6"/>
    <row r="104" ht="15.75" customHeight="1" x14ac:dyDescent="0.6"/>
    <row r="105" ht="15.75" customHeight="1" x14ac:dyDescent="0.6"/>
    <row r="106" ht="15.75" customHeight="1" x14ac:dyDescent="0.6"/>
    <row r="107" ht="15.75" customHeight="1" x14ac:dyDescent="0.6"/>
    <row r="108" ht="15.75" customHeight="1" x14ac:dyDescent="0.6"/>
    <row r="109" ht="15.75" customHeight="1" x14ac:dyDescent="0.6"/>
    <row r="110" ht="15.75" customHeight="1" x14ac:dyDescent="0.6"/>
    <row r="111" ht="15.75" customHeight="1" x14ac:dyDescent="0.6"/>
    <row r="112" ht="15.75" customHeight="1" x14ac:dyDescent="0.6"/>
    <row r="113" ht="15.75" customHeight="1" x14ac:dyDescent="0.6"/>
    <row r="114" ht="15.75" customHeight="1" x14ac:dyDescent="0.6"/>
    <row r="115" ht="15.75" customHeight="1" x14ac:dyDescent="0.6"/>
    <row r="116" ht="15.75" customHeight="1" x14ac:dyDescent="0.6"/>
    <row r="117" ht="15.75" customHeight="1" x14ac:dyDescent="0.6"/>
    <row r="118" ht="15.75" customHeight="1" x14ac:dyDescent="0.6"/>
    <row r="119" ht="15.75" customHeight="1" x14ac:dyDescent="0.6"/>
    <row r="120" ht="15.75" customHeight="1" x14ac:dyDescent="0.6"/>
    <row r="121" ht="15.75" customHeight="1" x14ac:dyDescent="0.6"/>
    <row r="122" ht="15.75" customHeight="1" x14ac:dyDescent="0.6"/>
    <row r="123" ht="15.75" customHeight="1" x14ac:dyDescent="0.6"/>
    <row r="124" ht="15.75" customHeight="1" x14ac:dyDescent="0.6"/>
    <row r="125" ht="15.75" customHeight="1" x14ac:dyDescent="0.6"/>
    <row r="126" ht="15.75" customHeight="1" x14ac:dyDescent="0.6"/>
    <row r="127" ht="15.75" customHeight="1" x14ac:dyDescent="0.6"/>
    <row r="128" ht="15.75" customHeight="1" x14ac:dyDescent="0.6"/>
    <row r="129" ht="15.75" customHeight="1" x14ac:dyDescent="0.6"/>
    <row r="130" ht="15.75" customHeight="1" x14ac:dyDescent="0.6"/>
    <row r="131" ht="15.75" customHeight="1" x14ac:dyDescent="0.6"/>
    <row r="132" ht="15.75" customHeight="1" x14ac:dyDescent="0.6"/>
    <row r="133" ht="15.75" customHeight="1" x14ac:dyDescent="0.6"/>
    <row r="134" ht="15.75" customHeight="1" x14ac:dyDescent="0.6"/>
    <row r="135" ht="15.75" customHeight="1" x14ac:dyDescent="0.6"/>
    <row r="136" ht="15.75" customHeight="1" x14ac:dyDescent="0.6"/>
    <row r="137" ht="15.75" customHeight="1" x14ac:dyDescent="0.6"/>
    <row r="138" ht="15.75" customHeight="1" x14ac:dyDescent="0.6"/>
    <row r="139" ht="15.75" customHeight="1" x14ac:dyDescent="0.6"/>
    <row r="140" ht="15.75" customHeight="1" x14ac:dyDescent="0.6"/>
    <row r="141" ht="15.75" customHeight="1" x14ac:dyDescent="0.6"/>
    <row r="142" ht="15.75" customHeight="1" x14ac:dyDescent="0.6"/>
    <row r="143" ht="15.75" customHeight="1" x14ac:dyDescent="0.6"/>
    <row r="144" ht="15.75" customHeight="1" x14ac:dyDescent="0.6"/>
    <row r="145" ht="15.75" customHeight="1" x14ac:dyDescent="0.6"/>
    <row r="146" ht="15.75" customHeight="1" x14ac:dyDescent="0.6"/>
    <row r="147" ht="15.75" customHeight="1" x14ac:dyDescent="0.6"/>
    <row r="148" ht="15.75" customHeight="1" x14ac:dyDescent="0.6"/>
    <row r="149" ht="15.75" customHeight="1" x14ac:dyDescent="0.6"/>
    <row r="150" ht="15.75" customHeight="1" x14ac:dyDescent="0.6"/>
    <row r="151" ht="15.75" customHeight="1" x14ac:dyDescent="0.6"/>
    <row r="152" ht="15.75" customHeight="1" x14ac:dyDescent="0.6"/>
    <row r="153" ht="15.75" customHeight="1" x14ac:dyDescent="0.6"/>
    <row r="154" ht="15.75" customHeight="1" x14ac:dyDescent="0.6"/>
    <row r="155" ht="15.75" customHeight="1" x14ac:dyDescent="0.6"/>
    <row r="156" ht="15.75" customHeight="1" x14ac:dyDescent="0.6"/>
    <row r="157" ht="15.75" customHeight="1" x14ac:dyDescent="0.6"/>
    <row r="158" ht="15.75" customHeight="1" x14ac:dyDescent="0.6"/>
    <row r="159" ht="15.75" customHeight="1" x14ac:dyDescent="0.6"/>
    <row r="160" ht="15.75" customHeight="1" x14ac:dyDescent="0.6"/>
    <row r="161" ht="15.75" customHeight="1" x14ac:dyDescent="0.6"/>
    <row r="162" ht="15.75" customHeight="1" x14ac:dyDescent="0.6"/>
    <row r="163" ht="15.75" customHeight="1" x14ac:dyDescent="0.6"/>
    <row r="164" ht="15.75" customHeight="1" x14ac:dyDescent="0.6"/>
    <row r="165" ht="15.75" customHeight="1" x14ac:dyDescent="0.6"/>
    <row r="166" ht="15.75" customHeight="1" x14ac:dyDescent="0.6"/>
    <row r="167" ht="15.75" customHeight="1" x14ac:dyDescent="0.6"/>
    <row r="168" ht="15.75" customHeight="1" x14ac:dyDescent="0.6"/>
    <row r="169" ht="15.75" customHeight="1" x14ac:dyDescent="0.6"/>
    <row r="170" ht="15.75" customHeight="1" x14ac:dyDescent="0.6"/>
    <row r="171" ht="15.75" customHeight="1" x14ac:dyDescent="0.6"/>
    <row r="172" ht="15.75" customHeight="1" x14ac:dyDescent="0.6"/>
    <row r="173" ht="15.75" customHeight="1" x14ac:dyDescent="0.6"/>
    <row r="174" ht="15.75" customHeight="1" x14ac:dyDescent="0.6"/>
    <row r="175" ht="15.75" customHeight="1" x14ac:dyDescent="0.6"/>
    <row r="176" ht="15.75" customHeight="1" x14ac:dyDescent="0.6"/>
    <row r="177" ht="15.75" customHeight="1" x14ac:dyDescent="0.6"/>
    <row r="178" ht="15.75" customHeight="1" x14ac:dyDescent="0.6"/>
    <row r="179" ht="15.75" customHeight="1" x14ac:dyDescent="0.6"/>
    <row r="180" ht="15.75" customHeight="1" x14ac:dyDescent="0.6"/>
    <row r="181" ht="15.75" customHeight="1" x14ac:dyDescent="0.6"/>
    <row r="182" ht="15.75" customHeight="1" x14ac:dyDescent="0.6"/>
    <row r="183" ht="15.75" customHeight="1" x14ac:dyDescent="0.6"/>
    <row r="184" ht="15.75" customHeight="1" x14ac:dyDescent="0.6"/>
    <row r="185" ht="15.75" customHeight="1" x14ac:dyDescent="0.6"/>
    <row r="186" ht="15.75" customHeight="1" x14ac:dyDescent="0.6"/>
    <row r="187" ht="15.75" customHeight="1" x14ac:dyDescent="0.6"/>
    <row r="188" ht="15.75" customHeight="1" x14ac:dyDescent="0.6"/>
    <row r="189" ht="15.75" customHeight="1" x14ac:dyDescent="0.6"/>
    <row r="190" ht="15.75" customHeight="1" x14ac:dyDescent="0.6"/>
    <row r="191" ht="15.75" customHeight="1" x14ac:dyDescent="0.6"/>
    <row r="192" ht="15.75" customHeight="1" x14ac:dyDescent="0.6"/>
    <row r="193" ht="15.75" customHeight="1" x14ac:dyDescent="0.6"/>
    <row r="194" ht="15.75" customHeight="1" x14ac:dyDescent="0.6"/>
    <row r="195" ht="15.75" customHeight="1" x14ac:dyDescent="0.6"/>
    <row r="196" ht="15.75" customHeight="1" x14ac:dyDescent="0.6"/>
    <row r="197" ht="15.75" customHeight="1" x14ac:dyDescent="0.6"/>
    <row r="198" ht="15.75" customHeight="1" x14ac:dyDescent="0.6"/>
    <row r="199" ht="15.75" customHeight="1" x14ac:dyDescent="0.6"/>
    <row r="200" ht="15.75" customHeight="1" x14ac:dyDescent="0.6"/>
    <row r="201" ht="15.75" customHeight="1" x14ac:dyDescent="0.6"/>
    <row r="202" ht="15.75" customHeight="1" x14ac:dyDescent="0.6"/>
    <row r="203" ht="15.75" customHeight="1" x14ac:dyDescent="0.6"/>
    <row r="204" ht="15.75" customHeight="1" x14ac:dyDescent="0.6"/>
    <row r="205" ht="15.75" customHeight="1" x14ac:dyDescent="0.6"/>
    <row r="206" ht="15.75" customHeight="1" x14ac:dyDescent="0.6"/>
    <row r="207" ht="15.75" customHeight="1" x14ac:dyDescent="0.6"/>
    <row r="208" ht="15.75" customHeight="1" x14ac:dyDescent="0.6"/>
    <row r="209" ht="15.75" customHeight="1" x14ac:dyDescent="0.6"/>
    <row r="210" ht="15.75" customHeight="1" x14ac:dyDescent="0.6"/>
    <row r="211" ht="15.75" customHeight="1" x14ac:dyDescent="0.6"/>
    <row r="212" ht="15.75" customHeight="1" x14ac:dyDescent="0.6"/>
    <row r="213" ht="15.75" customHeight="1" x14ac:dyDescent="0.6"/>
    <row r="214" ht="15.75" customHeight="1" x14ac:dyDescent="0.6"/>
    <row r="215" ht="15.75" customHeight="1" x14ac:dyDescent="0.6"/>
    <row r="216" ht="15.75" customHeight="1" x14ac:dyDescent="0.6"/>
    <row r="217" ht="15.75" customHeight="1" x14ac:dyDescent="0.6"/>
    <row r="218" ht="15.75" customHeight="1" x14ac:dyDescent="0.6"/>
    <row r="219" ht="15.75" customHeight="1" x14ac:dyDescent="0.6"/>
    <row r="220" ht="15.75" customHeight="1" x14ac:dyDescent="0.6"/>
    <row r="221" ht="15.75" customHeight="1" x14ac:dyDescent="0.6"/>
    <row r="222" ht="15.75" customHeight="1" x14ac:dyDescent="0.6"/>
    <row r="223" ht="15.75" customHeight="1" x14ac:dyDescent="0.6"/>
    <row r="224" ht="15.75" customHeight="1" x14ac:dyDescent="0.6"/>
    <row r="225" ht="15.75" customHeight="1" x14ac:dyDescent="0.6"/>
    <row r="226" ht="15.75" customHeight="1" x14ac:dyDescent="0.6"/>
    <row r="227" ht="15.75" customHeight="1" x14ac:dyDescent="0.6"/>
    <row r="228" ht="15.75" customHeight="1" x14ac:dyDescent="0.6"/>
    <row r="229" ht="15.75" customHeight="1" x14ac:dyDescent="0.6"/>
    <row r="230" ht="15.75" customHeight="1" x14ac:dyDescent="0.6"/>
    <row r="231" ht="15.75" customHeight="1" x14ac:dyDescent="0.6"/>
    <row r="232" ht="15.75" customHeight="1" x14ac:dyDescent="0.6"/>
    <row r="233" ht="15.75" customHeight="1" x14ac:dyDescent="0.6"/>
    <row r="234" ht="15.75" customHeight="1" x14ac:dyDescent="0.6"/>
    <row r="235" ht="15.75" customHeight="1" x14ac:dyDescent="0.6"/>
    <row r="236" ht="15.75" customHeight="1" x14ac:dyDescent="0.6"/>
    <row r="237" ht="15.75" customHeight="1" x14ac:dyDescent="0.6"/>
    <row r="238" ht="15.75" customHeight="1" x14ac:dyDescent="0.6"/>
    <row r="239" ht="15.75" customHeight="1" x14ac:dyDescent="0.6"/>
    <row r="240" ht="15.75" customHeight="1" x14ac:dyDescent="0.6"/>
    <row r="241" ht="15.75" customHeight="1" x14ac:dyDescent="0.6"/>
    <row r="242" ht="15.75" customHeight="1" x14ac:dyDescent="0.6"/>
    <row r="243" ht="15.75" customHeight="1" x14ac:dyDescent="0.6"/>
    <row r="244" ht="15.75" customHeight="1" x14ac:dyDescent="0.6"/>
    <row r="245" ht="15.75" customHeight="1" x14ac:dyDescent="0.6"/>
    <row r="246" ht="15.75" customHeight="1" x14ac:dyDescent="0.6"/>
    <row r="247" ht="15.75" customHeight="1" x14ac:dyDescent="0.6"/>
    <row r="248" ht="15.75" customHeight="1" x14ac:dyDescent="0.6"/>
    <row r="249" ht="15.75" customHeight="1" x14ac:dyDescent="0.6"/>
    <row r="250" ht="15.75" customHeight="1" x14ac:dyDescent="0.6"/>
    <row r="251" ht="15.75" customHeight="1" x14ac:dyDescent="0.6"/>
    <row r="252" ht="15.75" customHeight="1" x14ac:dyDescent="0.6"/>
    <row r="253" ht="15.75" customHeight="1" x14ac:dyDescent="0.6"/>
    <row r="254" ht="15.75" customHeight="1" x14ac:dyDescent="0.6"/>
    <row r="255" ht="15.75" customHeight="1" x14ac:dyDescent="0.6"/>
    <row r="256" ht="15.75" customHeight="1" x14ac:dyDescent="0.6"/>
    <row r="257" ht="15.75" customHeight="1" x14ac:dyDescent="0.6"/>
    <row r="258" ht="15.75" customHeight="1" x14ac:dyDescent="0.6"/>
    <row r="259" ht="15.75" customHeight="1" x14ac:dyDescent="0.6"/>
    <row r="260" ht="15.75" customHeight="1" x14ac:dyDescent="0.6"/>
    <row r="261" ht="15.75" customHeight="1" x14ac:dyDescent="0.6"/>
    <row r="262" ht="15.75" customHeight="1" x14ac:dyDescent="0.6"/>
    <row r="263" ht="15.75" customHeight="1" x14ac:dyDescent="0.6"/>
    <row r="264" ht="15.75" customHeight="1" x14ac:dyDescent="0.6"/>
    <row r="265" ht="15.75" customHeight="1" x14ac:dyDescent="0.6"/>
    <row r="266" ht="15.75" customHeight="1" x14ac:dyDescent="0.6"/>
    <row r="267" ht="15.75" customHeight="1" x14ac:dyDescent="0.6"/>
    <row r="268" ht="15.75" customHeight="1" x14ac:dyDescent="0.6"/>
    <row r="269" ht="15.75" customHeight="1" x14ac:dyDescent="0.6"/>
    <row r="270" ht="15.75" customHeight="1" x14ac:dyDescent="0.6"/>
    <row r="271" ht="15.75" customHeight="1" x14ac:dyDescent="0.6"/>
    <row r="272" ht="15.75" customHeight="1" x14ac:dyDescent="0.6"/>
    <row r="273" ht="15.75" customHeight="1" x14ac:dyDescent="0.6"/>
    <row r="274" ht="15.75" customHeight="1" x14ac:dyDescent="0.6"/>
    <row r="275" ht="15.75" customHeight="1" x14ac:dyDescent="0.6"/>
    <row r="276" ht="15.75" customHeight="1" x14ac:dyDescent="0.6"/>
    <row r="277" ht="15.75" customHeight="1" x14ac:dyDescent="0.6"/>
    <row r="278" ht="15.75" customHeight="1" x14ac:dyDescent="0.6"/>
    <row r="279" ht="15.75" customHeight="1" x14ac:dyDescent="0.6"/>
    <row r="280" ht="15.75" customHeight="1" x14ac:dyDescent="0.6"/>
    <row r="281" ht="15.75" customHeight="1" x14ac:dyDescent="0.6"/>
    <row r="282" ht="15.75" customHeight="1" x14ac:dyDescent="0.6"/>
    <row r="283" ht="15.75" customHeight="1" x14ac:dyDescent="0.6"/>
    <row r="284" ht="15.75" customHeight="1" x14ac:dyDescent="0.6"/>
    <row r="285" ht="15.75" customHeight="1" x14ac:dyDescent="0.6"/>
    <row r="286" ht="15.75" customHeight="1" x14ac:dyDescent="0.6"/>
    <row r="287" ht="15.75" customHeight="1" x14ac:dyDescent="0.6"/>
    <row r="288" ht="15.75" customHeight="1" x14ac:dyDescent="0.6"/>
    <row r="289" ht="15.75" customHeight="1" x14ac:dyDescent="0.6"/>
    <row r="290" ht="15.75" customHeight="1" x14ac:dyDescent="0.6"/>
    <row r="291" ht="15.75" customHeight="1" x14ac:dyDescent="0.6"/>
    <row r="292" ht="15.75" customHeight="1" x14ac:dyDescent="0.6"/>
    <row r="293" ht="15.75" customHeight="1" x14ac:dyDescent="0.6"/>
    <row r="294" ht="15.75" customHeight="1" x14ac:dyDescent="0.6"/>
    <row r="295" ht="15.75" customHeight="1" x14ac:dyDescent="0.6"/>
    <row r="296" ht="15.75" customHeight="1" x14ac:dyDescent="0.6"/>
    <row r="297" ht="15.75" customHeight="1" x14ac:dyDescent="0.6"/>
    <row r="298" ht="15.75" customHeight="1" x14ac:dyDescent="0.6"/>
    <row r="299" ht="15.75" customHeight="1" x14ac:dyDescent="0.6"/>
    <row r="300" ht="15.75" customHeight="1" x14ac:dyDescent="0.6"/>
    <row r="301" ht="15.75" customHeight="1" x14ac:dyDescent="0.6"/>
    <row r="302" ht="15.75" customHeight="1" x14ac:dyDescent="0.6"/>
    <row r="303" ht="15.75" customHeight="1" x14ac:dyDescent="0.6"/>
    <row r="304" ht="15.75" customHeight="1" x14ac:dyDescent="0.6"/>
    <row r="305" ht="15.75" customHeight="1" x14ac:dyDescent="0.6"/>
    <row r="306" ht="15.75" customHeight="1" x14ac:dyDescent="0.6"/>
    <row r="307" ht="15.75" customHeight="1" x14ac:dyDescent="0.6"/>
    <row r="308" ht="15.75" customHeight="1" x14ac:dyDescent="0.6"/>
    <row r="309" ht="15.75" customHeight="1" x14ac:dyDescent="0.6"/>
    <row r="310" ht="15.75" customHeight="1" x14ac:dyDescent="0.6"/>
    <row r="311" ht="15.75" customHeight="1" x14ac:dyDescent="0.6"/>
    <row r="312" ht="15.75" customHeight="1" x14ac:dyDescent="0.6"/>
    <row r="313" ht="15.75" customHeight="1" x14ac:dyDescent="0.6"/>
    <row r="314" ht="15.75" customHeight="1" x14ac:dyDescent="0.6"/>
    <row r="315" ht="15.75" customHeight="1" x14ac:dyDescent="0.6"/>
    <row r="316" ht="15.75" customHeight="1" x14ac:dyDescent="0.6"/>
    <row r="317" ht="15.75" customHeight="1" x14ac:dyDescent="0.6"/>
    <row r="318" ht="15.75" customHeight="1" x14ac:dyDescent="0.6"/>
    <row r="319" ht="15.75" customHeight="1" x14ac:dyDescent="0.6"/>
    <row r="320" ht="15.75" customHeight="1" x14ac:dyDescent="0.6"/>
    <row r="321" ht="15.75" customHeight="1" x14ac:dyDescent="0.6"/>
    <row r="322" ht="15.75" customHeight="1" x14ac:dyDescent="0.6"/>
    <row r="323" ht="15.75" customHeight="1" x14ac:dyDescent="0.6"/>
    <row r="324" ht="15.75" customHeight="1" x14ac:dyDescent="0.6"/>
    <row r="325" ht="15.75" customHeight="1" x14ac:dyDescent="0.6"/>
    <row r="326" ht="15.75" customHeight="1" x14ac:dyDescent="0.6"/>
    <row r="327" ht="15.75" customHeight="1" x14ac:dyDescent="0.6"/>
    <row r="328" ht="15.75" customHeight="1" x14ac:dyDescent="0.6"/>
    <row r="329" ht="15.75" customHeight="1" x14ac:dyDescent="0.6"/>
    <row r="330" ht="15.75" customHeight="1" x14ac:dyDescent="0.6"/>
    <row r="331" ht="15.75" customHeight="1" x14ac:dyDescent="0.6"/>
    <row r="332" ht="15.75" customHeight="1" x14ac:dyDescent="0.6"/>
    <row r="333" ht="15.75" customHeight="1" x14ac:dyDescent="0.6"/>
    <row r="334" ht="15.75" customHeight="1" x14ac:dyDescent="0.6"/>
    <row r="335" ht="15.75" customHeight="1" x14ac:dyDescent="0.6"/>
    <row r="336" ht="15.75" customHeight="1" x14ac:dyDescent="0.6"/>
    <row r="337" ht="15.75" customHeight="1" x14ac:dyDescent="0.6"/>
    <row r="338" ht="15.75" customHeight="1" x14ac:dyDescent="0.6"/>
    <row r="339" ht="15.75" customHeight="1" x14ac:dyDescent="0.6"/>
    <row r="340" ht="15.75" customHeight="1" x14ac:dyDescent="0.6"/>
    <row r="341" ht="15.75" customHeight="1" x14ac:dyDescent="0.6"/>
    <row r="342" ht="15.75" customHeight="1" x14ac:dyDescent="0.6"/>
    <row r="343" ht="15.75" customHeight="1" x14ac:dyDescent="0.6"/>
    <row r="344" ht="15.75" customHeight="1" x14ac:dyDescent="0.6"/>
    <row r="345" ht="15.75" customHeight="1" x14ac:dyDescent="0.6"/>
    <row r="346" ht="15.75" customHeight="1" x14ac:dyDescent="0.6"/>
    <row r="347" ht="15.75" customHeight="1" x14ac:dyDescent="0.6"/>
    <row r="348" ht="15.75" customHeight="1" x14ac:dyDescent="0.6"/>
    <row r="349" ht="15.75" customHeight="1" x14ac:dyDescent="0.6"/>
    <row r="350" ht="15.75" customHeight="1" x14ac:dyDescent="0.6"/>
    <row r="351" ht="15.75" customHeight="1" x14ac:dyDescent="0.6"/>
    <row r="352" ht="15.75" customHeight="1" x14ac:dyDescent="0.6"/>
    <row r="353" ht="15.75" customHeight="1" x14ac:dyDescent="0.6"/>
    <row r="354" ht="15.75" customHeight="1" x14ac:dyDescent="0.6"/>
    <row r="355" ht="15.75" customHeight="1" x14ac:dyDescent="0.6"/>
    <row r="356" ht="15.75" customHeight="1" x14ac:dyDescent="0.6"/>
    <row r="357" ht="15.75" customHeight="1" x14ac:dyDescent="0.6"/>
    <row r="358" ht="15.75" customHeight="1" x14ac:dyDescent="0.6"/>
    <row r="359" ht="15.75" customHeight="1" x14ac:dyDescent="0.6"/>
    <row r="360" ht="15.75" customHeight="1" x14ac:dyDescent="0.6"/>
    <row r="361" ht="15.75" customHeight="1" x14ac:dyDescent="0.6"/>
    <row r="362" ht="15.75" customHeight="1" x14ac:dyDescent="0.6"/>
    <row r="363" ht="15.75" customHeight="1" x14ac:dyDescent="0.6"/>
    <row r="364" ht="15.75" customHeight="1" x14ac:dyDescent="0.6"/>
    <row r="365" ht="15.75" customHeight="1" x14ac:dyDescent="0.6"/>
    <row r="366" ht="15.75" customHeight="1" x14ac:dyDescent="0.6"/>
    <row r="367" ht="15.75" customHeight="1" x14ac:dyDescent="0.6"/>
    <row r="368" ht="15.75" customHeight="1" x14ac:dyDescent="0.6"/>
    <row r="369" ht="15.75" customHeight="1" x14ac:dyDescent="0.6"/>
    <row r="370" ht="15.75" customHeight="1" x14ac:dyDescent="0.6"/>
    <row r="371" ht="15.75" customHeight="1" x14ac:dyDescent="0.6"/>
    <row r="372" ht="15.75" customHeight="1" x14ac:dyDescent="0.6"/>
    <row r="373" ht="15.75" customHeight="1" x14ac:dyDescent="0.6"/>
    <row r="374" ht="15.75" customHeight="1" x14ac:dyDescent="0.6"/>
    <row r="375" ht="15.75" customHeight="1" x14ac:dyDescent="0.6"/>
    <row r="376" ht="15.75" customHeight="1" x14ac:dyDescent="0.6"/>
    <row r="377" ht="15.75" customHeight="1" x14ac:dyDescent="0.6"/>
    <row r="378" ht="15.75" customHeight="1" x14ac:dyDescent="0.6"/>
    <row r="379" ht="15.75" customHeight="1" x14ac:dyDescent="0.6"/>
    <row r="380" ht="15.75" customHeight="1" x14ac:dyDescent="0.6"/>
    <row r="381" ht="15.75" customHeight="1" x14ac:dyDescent="0.6"/>
    <row r="382" ht="15.75" customHeight="1" x14ac:dyDescent="0.6"/>
    <row r="383" ht="15.75" customHeight="1" x14ac:dyDescent="0.6"/>
    <row r="384" ht="15.75" customHeight="1" x14ac:dyDescent="0.6"/>
    <row r="385" ht="15.75" customHeight="1" x14ac:dyDescent="0.6"/>
    <row r="386" ht="15.75" customHeight="1" x14ac:dyDescent="0.6"/>
    <row r="387" ht="15.75" customHeight="1" x14ac:dyDescent="0.6"/>
    <row r="388" ht="15.75" customHeight="1" x14ac:dyDescent="0.6"/>
    <row r="389" ht="15.75" customHeight="1" x14ac:dyDescent="0.6"/>
    <row r="390" ht="15.75" customHeight="1" x14ac:dyDescent="0.6"/>
    <row r="391" ht="15.75" customHeight="1" x14ac:dyDescent="0.6"/>
    <row r="392" ht="15.75" customHeight="1" x14ac:dyDescent="0.6"/>
    <row r="393" ht="15.75" customHeight="1" x14ac:dyDescent="0.6"/>
    <row r="394" ht="15.75" customHeight="1" x14ac:dyDescent="0.6"/>
    <row r="395" ht="15.75" customHeight="1" x14ac:dyDescent="0.6"/>
    <row r="396" ht="15.75" customHeight="1" x14ac:dyDescent="0.6"/>
    <row r="397" ht="15.75" customHeight="1" x14ac:dyDescent="0.6"/>
    <row r="398" ht="15.75" customHeight="1" x14ac:dyDescent="0.6"/>
    <row r="399" ht="15.75" customHeight="1" x14ac:dyDescent="0.6"/>
    <row r="400" ht="15.75" customHeight="1" x14ac:dyDescent="0.6"/>
    <row r="401" ht="15.75" customHeight="1" x14ac:dyDescent="0.6"/>
    <row r="402" ht="15.75" customHeight="1" x14ac:dyDescent="0.6"/>
    <row r="403" ht="15.75" customHeight="1" x14ac:dyDescent="0.6"/>
    <row r="404" ht="15.75" customHeight="1" x14ac:dyDescent="0.6"/>
    <row r="405" ht="15.75" customHeight="1" x14ac:dyDescent="0.6"/>
    <row r="406" ht="15.75" customHeight="1" x14ac:dyDescent="0.6"/>
    <row r="407" ht="15.75" customHeight="1" x14ac:dyDescent="0.6"/>
    <row r="408" ht="15.75" customHeight="1" x14ac:dyDescent="0.6"/>
    <row r="409" ht="15.75" customHeight="1" x14ac:dyDescent="0.6"/>
    <row r="410" ht="15.75" customHeight="1" x14ac:dyDescent="0.6"/>
    <row r="411" ht="15.75" customHeight="1" x14ac:dyDescent="0.6"/>
    <row r="412" ht="15.75" customHeight="1" x14ac:dyDescent="0.6"/>
    <row r="413" ht="15.75" customHeight="1" x14ac:dyDescent="0.6"/>
    <row r="414" ht="15.75" customHeight="1" x14ac:dyDescent="0.6"/>
    <row r="415" ht="15.75" customHeight="1" x14ac:dyDescent="0.6"/>
    <row r="416" ht="15.75" customHeight="1" x14ac:dyDescent="0.6"/>
    <row r="417" ht="15.75" customHeight="1" x14ac:dyDescent="0.6"/>
    <row r="418" ht="15.75" customHeight="1" x14ac:dyDescent="0.6"/>
    <row r="419" ht="15.75" customHeight="1" x14ac:dyDescent="0.6"/>
    <row r="420" ht="15.75" customHeight="1" x14ac:dyDescent="0.6"/>
    <row r="421" ht="15.75" customHeight="1" x14ac:dyDescent="0.6"/>
    <row r="422" ht="15.75" customHeight="1" x14ac:dyDescent="0.6"/>
    <row r="423" ht="15.75" customHeight="1" x14ac:dyDescent="0.6"/>
    <row r="424" ht="15.75" customHeight="1" x14ac:dyDescent="0.6"/>
    <row r="425" ht="15.75" customHeight="1" x14ac:dyDescent="0.6"/>
    <row r="426" ht="15.75" customHeight="1" x14ac:dyDescent="0.6"/>
    <row r="427" ht="15.75" customHeight="1" x14ac:dyDescent="0.6"/>
    <row r="428" ht="15.75" customHeight="1" x14ac:dyDescent="0.6"/>
    <row r="429" ht="15.75" customHeight="1" x14ac:dyDescent="0.6"/>
    <row r="430" ht="15.75" customHeight="1" x14ac:dyDescent="0.6"/>
    <row r="431" ht="15.75" customHeight="1" x14ac:dyDescent="0.6"/>
    <row r="432" ht="15.75" customHeight="1" x14ac:dyDescent="0.6"/>
    <row r="433" ht="15.75" customHeight="1" x14ac:dyDescent="0.6"/>
    <row r="434" ht="15.75" customHeight="1" x14ac:dyDescent="0.6"/>
    <row r="435" ht="15.75" customHeight="1" x14ac:dyDescent="0.6"/>
    <row r="436" ht="15.75" customHeight="1" x14ac:dyDescent="0.6"/>
    <row r="437" ht="15.75" customHeight="1" x14ac:dyDescent="0.6"/>
    <row r="438" ht="15.75" customHeight="1" x14ac:dyDescent="0.6"/>
    <row r="439" ht="15.75" customHeight="1" x14ac:dyDescent="0.6"/>
    <row r="440" ht="15.75" customHeight="1" x14ac:dyDescent="0.6"/>
    <row r="441" ht="15.75" customHeight="1" x14ac:dyDescent="0.6"/>
    <row r="442" ht="15.75" customHeight="1" x14ac:dyDescent="0.6"/>
    <row r="443" ht="15.75" customHeight="1" x14ac:dyDescent="0.6"/>
    <row r="444" ht="15.75" customHeight="1" x14ac:dyDescent="0.6"/>
    <row r="445" ht="15.75" customHeight="1" x14ac:dyDescent="0.6"/>
    <row r="446" ht="15.75" customHeight="1" x14ac:dyDescent="0.6"/>
    <row r="447" ht="15.75" customHeight="1" x14ac:dyDescent="0.6"/>
    <row r="448" ht="15.75" customHeight="1" x14ac:dyDescent="0.6"/>
    <row r="449" ht="15.75" customHeight="1" x14ac:dyDescent="0.6"/>
    <row r="450" ht="15.75" customHeight="1" x14ac:dyDescent="0.6"/>
    <row r="451" ht="15.75" customHeight="1" x14ac:dyDescent="0.6"/>
    <row r="452" ht="15.75" customHeight="1" x14ac:dyDescent="0.6"/>
    <row r="453" ht="15.75" customHeight="1" x14ac:dyDescent="0.6"/>
    <row r="454" ht="15.75" customHeight="1" x14ac:dyDescent="0.6"/>
    <row r="455" ht="15.75" customHeight="1" x14ac:dyDescent="0.6"/>
    <row r="456" ht="15.75" customHeight="1" x14ac:dyDescent="0.6"/>
    <row r="457" ht="15.75" customHeight="1" x14ac:dyDescent="0.6"/>
    <row r="458" ht="15.75" customHeight="1" x14ac:dyDescent="0.6"/>
    <row r="459" ht="15.75" customHeight="1" x14ac:dyDescent="0.6"/>
    <row r="460" ht="15.75" customHeight="1" x14ac:dyDescent="0.6"/>
    <row r="461" ht="15.75" customHeight="1" x14ac:dyDescent="0.6"/>
    <row r="462" ht="15.75" customHeight="1" x14ac:dyDescent="0.6"/>
    <row r="463" ht="15.75" customHeight="1" x14ac:dyDescent="0.6"/>
    <row r="464" ht="15.75" customHeight="1" x14ac:dyDescent="0.6"/>
    <row r="465" ht="15.75" customHeight="1" x14ac:dyDescent="0.6"/>
    <row r="466" ht="15.75" customHeight="1" x14ac:dyDescent="0.6"/>
    <row r="467" ht="15.75" customHeight="1" x14ac:dyDescent="0.6"/>
    <row r="468" ht="15.75" customHeight="1" x14ac:dyDescent="0.6"/>
    <row r="469" ht="15.75" customHeight="1" x14ac:dyDescent="0.6"/>
    <row r="470" ht="15.75" customHeight="1" x14ac:dyDescent="0.6"/>
    <row r="471" ht="15.75" customHeight="1" x14ac:dyDescent="0.6"/>
    <row r="472" ht="15.75" customHeight="1" x14ac:dyDescent="0.6"/>
    <row r="473" ht="15.75" customHeight="1" x14ac:dyDescent="0.6"/>
    <row r="474" ht="15.75" customHeight="1" x14ac:dyDescent="0.6"/>
    <row r="475" ht="15.75" customHeight="1" x14ac:dyDescent="0.6"/>
    <row r="476" ht="15.75" customHeight="1" x14ac:dyDescent="0.6"/>
    <row r="477" ht="15.75" customHeight="1" x14ac:dyDescent="0.6"/>
    <row r="478" ht="15.75" customHeight="1" x14ac:dyDescent="0.6"/>
    <row r="479" ht="15.75" customHeight="1" x14ac:dyDescent="0.6"/>
    <row r="480" ht="15.75" customHeight="1" x14ac:dyDescent="0.6"/>
    <row r="481" ht="15.75" customHeight="1" x14ac:dyDescent="0.6"/>
    <row r="482" ht="15.75" customHeight="1" x14ac:dyDescent="0.6"/>
    <row r="483" ht="15.75" customHeight="1" x14ac:dyDescent="0.6"/>
    <row r="484" ht="15.75" customHeight="1" x14ac:dyDescent="0.6"/>
    <row r="485" ht="15.75" customHeight="1" x14ac:dyDescent="0.6"/>
    <row r="486" ht="15.75" customHeight="1" x14ac:dyDescent="0.6"/>
    <row r="487" ht="15.75" customHeight="1" x14ac:dyDescent="0.6"/>
    <row r="488" ht="15.75" customHeight="1" x14ac:dyDescent="0.6"/>
    <row r="489" ht="15.75" customHeight="1" x14ac:dyDescent="0.6"/>
    <row r="490" ht="15.75" customHeight="1" x14ac:dyDescent="0.6"/>
    <row r="491" ht="15.75" customHeight="1" x14ac:dyDescent="0.6"/>
    <row r="492" ht="15.75" customHeight="1" x14ac:dyDescent="0.6"/>
    <row r="493" ht="15.75" customHeight="1" x14ac:dyDescent="0.6"/>
    <row r="494" ht="15.75" customHeight="1" x14ac:dyDescent="0.6"/>
    <row r="495" ht="15.75" customHeight="1" x14ac:dyDescent="0.6"/>
    <row r="496" ht="15.75" customHeight="1" x14ac:dyDescent="0.6"/>
    <row r="497" ht="15.75" customHeight="1" x14ac:dyDescent="0.6"/>
    <row r="498" ht="15.75" customHeight="1" x14ac:dyDescent="0.6"/>
    <row r="499" ht="15.75" customHeight="1" x14ac:dyDescent="0.6"/>
    <row r="500" ht="15.75" customHeight="1" x14ac:dyDescent="0.6"/>
    <row r="501" ht="15.75" customHeight="1" x14ac:dyDescent="0.6"/>
    <row r="502" ht="15.75" customHeight="1" x14ac:dyDescent="0.6"/>
    <row r="503" ht="15.75" customHeight="1" x14ac:dyDescent="0.6"/>
    <row r="504" ht="15.75" customHeight="1" x14ac:dyDescent="0.6"/>
    <row r="505" ht="15.75" customHeight="1" x14ac:dyDescent="0.6"/>
    <row r="506" ht="15.75" customHeight="1" x14ac:dyDescent="0.6"/>
    <row r="507" ht="15.75" customHeight="1" x14ac:dyDescent="0.6"/>
    <row r="508" ht="15.75" customHeight="1" x14ac:dyDescent="0.6"/>
    <row r="509" ht="15.75" customHeight="1" x14ac:dyDescent="0.6"/>
    <row r="510" ht="15.75" customHeight="1" x14ac:dyDescent="0.6"/>
    <row r="511" ht="15.75" customHeight="1" x14ac:dyDescent="0.6"/>
    <row r="512" ht="15.75" customHeight="1" x14ac:dyDescent="0.6"/>
    <row r="513" ht="15.75" customHeight="1" x14ac:dyDescent="0.6"/>
    <row r="514" ht="15.75" customHeight="1" x14ac:dyDescent="0.6"/>
    <row r="515" ht="15.75" customHeight="1" x14ac:dyDescent="0.6"/>
    <row r="516" ht="15.75" customHeight="1" x14ac:dyDescent="0.6"/>
    <row r="517" ht="15.75" customHeight="1" x14ac:dyDescent="0.6"/>
    <row r="518" ht="15.75" customHeight="1" x14ac:dyDescent="0.6"/>
    <row r="519" ht="15.75" customHeight="1" x14ac:dyDescent="0.6"/>
    <row r="520" ht="15.75" customHeight="1" x14ac:dyDescent="0.6"/>
    <row r="521" ht="15.75" customHeight="1" x14ac:dyDescent="0.6"/>
    <row r="522" ht="15.75" customHeight="1" x14ac:dyDescent="0.6"/>
    <row r="523" ht="15.75" customHeight="1" x14ac:dyDescent="0.6"/>
    <row r="524" ht="15.75" customHeight="1" x14ac:dyDescent="0.6"/>
    <row r="525" ht="15.75" customHeight="1" x14ac:dyDescent="0.6"/>
    <row r="526" ht="15.75" customHeight="1" x14ac:dyDescent="0.6"/>
    <row r="527" ht="15.75" customHeight="1" x14ac:dyDescent="0.6"/>
    <row r="528" ht="15.75" customHeight="1" x14ac:dyDescent="0.6"/>
    <row r="529" ht="15.75" customHeight="1" x14ac:dyDescent="0.6"/>
    <row r="530" ht="15.75" customHeight="1" x14ac:dyDescent="0.6"/>
    <row r="531" ht="15.75" customHeight="1" x14ac:dyDescent="0.6"/>
    <row r="532" ht="15.75" customHeight="1" x14ac:dyDescent="0.6"/>
    <row r="533" ht="15.75" customHeight="1" x14ac:dyDescent="0.6"/>
    <row r="534" ht="15.75" customHeight="1" x14ac:dyDescent="0.6"/>
    <row r="535" ht="15.75" customHeight="1" x14ac:dyDescent="0.6"/>
    <row r="536" ht="15.75" customHeight="1" x14ac:dyDescent="0.6"/>
    <row r="537" ht="15.75" customHeight="1" x14ac:dyDescent="0.6"/>
    <row r="538" ht="15.75" customHeight="1" x14ac:dyDescent="0.6"/>
    <row r="539" ht="15.75" customHeight="1" x14ac:dyDescent="0.6"/>
    <row r="540" ht="15.75" customHeight="1" x14ac:dyDescent="0.6"/>
    <row r="541" ht="15.75" customHeight="1" x14ac:dyDescent="0.6"/>
    <row r="542" ht="15.75" customHeight="1" x14ac:dyDescent="0.6"/>
    <row r="543" ht="15.75" customHeight="1" x14ac:dyDescent="0.6"/>
    <row r="544" ht="15.75" customHeight="1" x14ac:dyDescent="0.6"/>
    <row r="545" ht="15.75" customHeight="1" x14ac:dyDescent="0.6"/>
    <row r="546" ht="15.75" customHeight="1" x14ac:dyDescent="0.6"/>
    <row r="547" ht="15.75" customHeight="1" x14ac:dyDescent="0.6"/>
    <row r="548" ht="15.75" customHeight="1" x14ac:dyDescent="0.6"/>
    <row r="549" ht="15.75" customHeight="1" x14ac:dyDescent="0.6"/>
    <row r="550" ht="15.75" customHeight="1" x14ac:dyDescent="0.6"/>
    <row r="551" ht="15.75" customHeight="1" x14ac:dyDescent="0.6"/>
    <row r="552" ht="15.75" customHeight="1" x14ac:dyDescent="0.6"/>
    <row r="553" ht="15.75" customHeight="1" x14ac:dyDescent="0.6"/>
    <row r="554" ht="15.75" customHeight="1" x14ac:dyDescent="0.6"/>
    <row r="555" ht="15.75" customHeight="1" x14ac:dyDescent="0.6"/>
    <row r="556" ht="15.75" customHeight="1" x14ac:dyDescent="0.6"/>
    <row r="557" ht="15.75" customHeight="1" x14ac:dyDescent="0.6"/>
    <row r="558" ht="15.75" customHeight="1" x14ac:dyDescent="0.6"/>
    <row r="559" ht="15.75" customHeight="1" x14ac:dyDescent="0.6"/>
    <row r="560" ht="15.75" customHeight="1" x14ac:dyDescent="0.6"/>
    <row r="561" ht="15.75" customHeight="1" x14ac:dyDescent="0.6"/>
    <row r="562" ht="15.75" customHeight="1" x14ac:dyDescent="0.6"/>
    <row r="563" ht="15.75" customHeight="1" x14ac:dyDescent="0.6"/>
    <row r="564" ht="15.75" customHeight="1" x14ac:dyDescent="0.6"/>
    <row r="565" ht="15.75" customHeight="1" x14ac:dyDescent="0.6"/>
    <row r="566" ht="15.75" customHeight="1" x14ac:dyDescent="0.6"/>
    <row r="567" ht="15.75" customHeight="1" x14ac:dyDescent="0.6"/>
    <row r="568" ht="15.75" customHeight="1" x14ac:dyDescent="0.6"/>
    <row r="569" ht="15.75" customHeight="1" x14ac:dyDescent="0.6"/>
    <row r="570" ht="15.75" customHeight="1" x14ac:dyDescent="0.6"/>
    <row r="571" ht="15.75" customHeight="1" x14ac:dyDescent="0.6"/>
    <row r="572" ht="15.75" customHeight="1" x14ac:dyDescent="0.6"/>
    <row r="573" ht="15.75" customHeight="1" x14ac:dyDescent="0.6"/>
    <row r="574" ht="15.75" customHeight="1" x14ac:dyDescent="0.6"/>
    <row r="575" ht="15.75" customHeight="1" x14ac:dyDescent="0.6"/>
    <row r="576" ht="15.75" customHeight="1" x14ac:dyDescent="0.6"/>
    <row r="577" ht="15.75" customHeight="1" x14ac:dyDescent="0.6"/>
    <row r="578" ht="15.75" customHeight="1" x14ac:dyDescent="0.6"/>
    <row r="579" ht="15.75" customHeight="1" x14ac:dyDescent="0.6"/>
    <row r="580" ht="15.75" customHeight="1" x14ac:dyDescent="0.6"/>
    <row r="581" ht="15.75" customHeight="1" x14ac:dyDescent="0.6"/>
    <row r="582" ht="15.75" customHeight="1" x14ac:dyDescent="0.6"/>
    <row r="583" ht="15.75" customHeight="1" x14ac:dyDescent="0.6"/>
    <row r="584" ht="15.75" customHeight="1" x14ac:dyDescent="0.6"/>
    <row r="585" ht="15.75" customHeight="1" x14ac:dyDescent="0.6"/>
    <row r="586" ht="15.75" customHeight="1" x14ac:dyDescent="0.6"/>
    <row r="587" ht="15.75" customHeight="1" x14ac:dyDescent="0.6"/>
    <row r="588" ht="15.75" customHeight="1" x14ac:dyDescent="0.6"/>
    <row r="589" ht="15.75" customHeight="1" x14ac:dyDescent="0.6"/>
    <row r="590" ht="15.75" customHeight="1" x14ac:dyDescent="0.6"/>
    <row r="591" ht="15.75" customHeight="1" x14ac:dyDescent="0.6"/>
    <row r="592" ht="15.75" customHeight="1" x14ac:dyDescent="0.6"/>
    <row r="593" ht="15.75" customHeight="1" x14ac:dyDescent="0.6"/>
    <row r="594" ht="15.75" customHeight="1" x14ac:dyDescent="0.6"/>
    <row r="595" ht="15.75" customHeight="1" x14ac:dyDescent="0.6"/>
    <row r="596" ht="15.75" customHeight="1" x14ac:dyDescent="0.6"/>
    <row r="597" ht="15.75" customHeight="1" x14ac:dyDescent="0.6"/>
    <row r="598" ht="15.75" customHeight="1" x14ac:dyDescent="0.6"/>
    <row r="599" ht="15.75" customHeight="1" x14ac:dyDescent="0.6"/>
    <row r="600" ht="15.75" customHeight="1" x14ac:dyDescent="0.6"/>
    <row r="601" ht="15.75" customHeight="1" x14ac:dyDescent="0.6"/>
    <row r="602" ht="15.75" customHeight="1" x14ac:dyDescent="0.6"/>
    <row r="603" ht="15.75" customHeight="1" x14ac:dyDescent="0.6"/>
    <row r="604" ht="15.75" customHeight="1" x14ac:dyDescent="0.6"/>
    <row r="605" ht="15.75" customHeight="1" x14ac:dyDescent="0.6"/>
    <row r="606" ht="15.75" customHeight="1" x14ac:dyDescent="0.6"/>
    <row r="607" ht="15.75" customHeight="1" x14ac:dyDescent="0.6"/>
    <row r="608" ht="15.75" customHeight="1" x14ac:dyDescent="0.6"/>
    <row r="609" ht="15.75" customHeight="1" x14ac:dyDescent="0.6"/>
    <row r="610" ht="15.75" customHeight="1" x14ac:dyDescent="0.6"/>
    <row r="611" ht="15.75" customHeight="1" x14ac:dyDescent="0.6"/>
    <row r="612" ht="15.75" customHeight="1" x14ac:dyDescent="0.6"/>
    <row r="613" ht="15.75" customHeight="1" x14ac:dyDescent="0.6"/>
    <row r="614" ht="15.75" customHeight="1" x14ac:dyDescent="0.6"/>
    <row r="615" ht="15.75" customHeight="1" x14ac:dyDescent="0.6"/>
    <row r="616" ht="15.75" customHeight="1" x14ac:dyDescent="0.6"/>
    <row r="617" ht="15.75" customHeight="1" x14ac:dyDescent="0.6"/>
    <row r="618" ht="15.75" customHeight="1" x14ac:dyDescent="0.6"/>
    <row r="619" ht="15.75" customHeight="1" x14ac:dyDescent="0.6"/>
    <row r="620" ht="15.75" customHeight="1" x14ac:dyDescent="0.6"/>
    <row r="621" ht="15.75" customHeight="1" x14ac:dyDescent="0.6"/>
    <row r="622" ht="15.75" customHeight="1" x14ac:dyDescent="0.6"/>
    <row r="623" ht="15.75" customHeight="1" x14ac:dyDescent="0.6"/>
    <row r="624" ht="15.75" customHeight="1" x14ac:dyDescent="0.6"/>
    <row r="625" ht="15.75" customHeight="1" x14ac:dyDescent="0.6"/>
    <row r="626" ht="15.75" customHeight="1" x14ac:dyDescent="0.6"/>
    <row r="627" ht="15.75" customHeight="1" x14ac:dyDescent="0.6"/>
    <row r="628" ht="15.75" customHeight="1" x14ac:dyDescent="0.6"/>
    <row r="629" ht="15.75" customHeight="1" x14ac:dyDescent="0.6"/>
    <row r="630" ht="15.75" customHeight="1" x14ac:dyDescent="0.6"/>
    <row r="631" ht="15.75" customHeight="1" x14ac:dyDescent="0.6"/>
    <row r="632" ht="15.75" customHeight="1" x14ac:dyDescent="0.6"/>
    <row r="633" ht="15.75" customHeight="1" x14ac:dyDescent="0.6"/>
    <row r="634" ht="15.75" customHeight="1" x14ac:dyDescent="0.6"/>
    <row r="635" ht="15.75" customHeight="1" x14ac:dyDescent="0.6"/>
    <row r="636" ht="15.75" customHeight="1" x14ac:dyDescent="0.6"/>
    <row r="637" ht="15.75" customHeight="1" x14ac:dyDescent="0.6"/>
    <row r="638" ht="15.75" customHeight="1" x14ac:dyDescent="0.6"/>
    <row r="639" ht="15.75" customHeight="1" x14ac:dyDescent="0.6"/>
    <row r="640" ht="15.75" customHeight="1" x14ac:dyDescent="0.6"/>
    <row r="641" ht="15.75" customHeight="1" x14ac:dyDescent="0.6"/>
    <row r="642" ht="15.75" customHeight="1" x14ac:dyDescent="0.6"/>
    <row r="643" ht="15.75" customHeight="1" x14ac:dyDescent="0.6"/>
    <row r="644" ht="15.75" customHeight="1" x14ac:dyDescent="0.6"/>
    <row r="645" ht="15.75" customHeight="1" x14ac:dyDescent="0.6"/>
    <row r="646" ht="15.75" customHeight="1" x14ac:dyDescent="0.6"/>
    <row r="647" ht="15.75" customHeight="1" x14ac:dyDescent="0.6"/>
    <row r="648" ht="15.75" customHeight="1" x14ac:dyDescent="0.6"/>
    <row r="649" ht="15.75" customHeight="1" x14ac:dyDescent="0.6"/>
    <row r="650" ht="15.75" customHeight="1" x14ac:dyDescent="0.6"/>
    <row r="651" ht="15.75" customHeight="1" x14ac:dyDescent="0.6"/>
    <row r="652" ht="15.75" customHeight="1" x14ac:dyDescent="0.6"/>
    <row r="653" ht="15.75" customHeight="1" x14ac:dyDescent="0.6"/>
    <row r="654" ht="15.75" customHeight="1" x14ac:dyDescent="0.6"/>
    <row r="655" ht="15.75" customHeight="1" x14ac:dyDescent="0.6"/>
    <row r="656" ht="15.75" customHeight="1" x14ac:dyDescent="0.6"/>
    <row r="657" ht="15.75" customHeight="1" x14ac:dyDescent="0.6"/>
    <row r="658" ht="15.75" customHeight="1" x14ac:dyDescent="0.6"/>
    <row r="659" ht="15.75" customHeight="1" x14ac:dyDescent="0.6"/>
    <row r="660" ht="15.75" customHeight="1" x14ac:dyDescent="0.6"/>
    <row r="661" ht="15.75" customHeight="1" x14ac:dyDescent="0.6"/>
    <row r="662" ht="15.75" customHeight="1" x14ac:dyDescent="0.6"/>
    <row r="663" ht="15.75" customHeight="1" x14ac:dyDescent="0.6"/>
    <row r="664" ht="15.75" customHeight="1" x14ac:dyDescent="0.6"/>
    <row r="665" ht="15.75" customHeight="1" x14ac:dyDescent="0.6"/>
    <row r="666" ht="15.75" customHeight="1" x14ac:dyDescent="0.6"/>
    <row r="667" ht="15.75" customHeight="1" x14ac:dyDescent="0.6"/>
    <row r="668" ht="15.75" customHeight="1" x14ac:dyDescent="0.6"/>
    <row r="669" ht="15.75" customHeight="1" x14ac:dyDescent="0.6"/>
    <row r="670" ht="15.75" customHeight="1" x14ac:dyDescent="0.6"/>
    <row r="671" ht="15.75" customHeight="1" x14ac:dyDescent="0.6"/>
    <row r="672" ht="15.75" customHeight="1" x14ac:dyDescent="0.6"/>
    <row r="673" ht="15.75" customHeight="1" x14ac:dyDescent="0.6"/>
    <row r="674" ht="15.75" customHeight="1" x14ac:dyDescent="0.6"/>
    <row r="675" ht="15.75" customHeight="1" x14ac:dyDescent="0.6"/>
    <row r="676" ht="15.75" customHeight="1" x14ac:dyDescent="0.6"/>
    <row r="677" ht="15.75" customHeight="1" x14ac:dyDescent="0.6"/>
    <row r="678" ht="15.75" customHeight="1" x14ac:dyDescent="0.6"/>
    <row r="679" ht="15.75" customHeight="1" x14ac:dyDescent="0.6"/>
    <row r="680" ht="15.75" customHeight="1" x14ac:dyDescent="0.6"/>
    <row r="681" ht="15.75" customHeight="1" x14ac:dyDescent="0.6"/>
    <row r="682" ht="15.75" customHeight="1" x14ac:dyDescent="0.6"/>
    <row r="683" ht="15.75" customHeight="1" x14ac:dyDescent="0.6"/>
    <row r="684" ht="15.75" customHeight="1" x14ac:dyDescent="0.6"/>
    <row r="685" ht="15.75" customHeight="1" x14ac:dyDescent="0.6"/>
    <row r="686" ht="15.75" customHeight="1" x14ac:dyDescent="0.6"/>
    <row r="687" ht="15.75" customHeight="1" x14ac:dyDescent="0.6"/>
    <row r="688" ht="15.75" customHeight="1" x14ac:dyDescent="0.6"/>
    <row r="689" ht="15.75" customHeight="1" x14ac:dyDescent="0.6"/>
    <row r="690" ht="15.75" customHeight="1" x14ac:dyDescent="0.6"/>
    <row r="691" ht="15.75" customHeight="1" x14ac:dyDescent="0.6"/>
    <row r="692" ht="15.75" customHeight="1" x14ac:dyDescent="0.6"/>
    <row r="693" ht="15.75" customHeight="1" x14ac:dyDescent="0.6"/>
    <row r="694" ht="15.75" customHeight="1" x14ac:dyDescent="0.6"/>
    <row r="695" ht="15.75" customHeight="1" x14ac:dyDescent="0.6"/>
    <row r="696" ht="15.75" customHeight="1" x14ac:dyDescent="0.6"/>
    <row r="697" ht="15.75" customHeight="1" x14ac:dyDescent="0.6"/>
    <row r="698" ht="15.75" customHeight="1" x14ac:dyDescent="0.6"/>
    <row r="699" ht="15.75" customHeight="1" x14ac:dyDescent="0.6"/>
    <row r="700" ht="15.75" customHeight="1" x14ac:dyDescent="0.6"/>
    <row r="701" ht="15.75" customHeight="1" x14ac:dyDescent="0.6"/>
    <row r="702" ht="15.75" customHeight="1" x14ac:dyDescent="0.6"/>
    <row r="703" ht="15.75" customHeight="1" x14ac:dyDescent="0.6"/>
    <row r="704" ht="15.75" customHeight="1" x14ac:dyDescent="0.6"/>
    <row r="705" ht="15.75" customHeight="1" x14ac:dyDescent="0.6"/>
    <row r="706" ht="15.75" customHeight="1" x14ac:dyDescent="0.6"/>
    <row r="707" ht="15.75" customHeight="1" x14ac:dyDescent="0.6"/>
    <row r="708" ht="15.75" customHeight="1" x14ac:dyDescent="0.6"/>
    <row r="709" ht="15.75" customHeight="1" x14ac:dyDescent="0.6"/>
    <row r="710" ht="15.75" customHeight="1" x14ac:dyDescent="0.6"/>
    <row r="711" ht="15.75" customHeight="1" x14ac:dyDescent="0.6"/>
    <row r="712" ht="15.75" customHeight="1" x14ac:dyDescent="0.6"/>
    <row r="713" ht="15.75" customHeight="1" x14ac:dyDescent="0.6"/>
    <row r="714" ht="15.75" customHeight="1" x14ac:dyDescent="0.6"/>
    <row r="715" ht="15.75" customHeight="1" x14ac:dyDescent="0.6"/>
    <row r="716" ht="15.75" customHeight="1" x14ac:dyDescent="0.6"/>
    <row r="717" ht="15.75" customHeight="1" x14ac:dyDescent="0.6"/>
    <row r="718" ht="15.75" customHeight="1" x14ac:dyDescent="0.6"/>
    <row r="719" ht="15.75" customHeight="1" x14ac:dyDescent="0.6"/>
    <row r="720" ht="15.75" customHeight="1" x14ac:dyDescent="0.6"/>
    <row r="721" ht="15.75" customHeight="1" x14ac:dyDescent="0.6"/>
    <row r="722" ht="15.75" customHeight="1" x14ac:dyDescent="0.6"/>
    <row r="723" ht="15.75" customHeight="1" x14ac:dyDescent="0.6"/>
    <row r="724" ht="15.75" customHeight="1" x14ac:dyDescent="0.6"/>
    <row r="725" ht="15.75" customHeight="1" x14ac:dyDescent="0.6"/>
    <row r="726" ht="15.75" customHeight="1" x14ac:dyDescent="0.6"/>
    <row r="727" ht="15.75" customHeight="1" x14ac:dyDescent="0.6"/>
    <row r="728" ht="15.75" customHeight="1" x14ac:dyDescent="0.6"/>
    <row r="729" ht="15.75" customHeight="1" x14ac:dyDescent="0.6"/>
    <row r="730" ht="15.75" customHeight="1" x14ac:dyDescent="0.6"/>
    <row r="731" ht="15.75" customHeight="1" x14ac:dyDescent="0.6"/>
    <row r="732" ht="15.75" customHeight="1" x14ac:dyDescent="0.6"/>
    <row r="733" ht="15.75" customHeight="1" x14ac:dyDescent="0.6"/>
    <row r="734" ht="15.75" customHeight="1" x14ac:dyDescent="0.6"/>
    <row r="735" ht="15.75" customHeight="1" x14ac:dyDescent="0.6"/>
    <row r="736" ht="15.75" customHeight="1" x14ac:dyDescent="0.6"/>
    <row r="737" ht="15.75" customHeight="1" x14ac:dyDescent="0.6"/>
    <row r="738" ht="15.75" customHeight="1" x14ac:dyDescent="0.6"/>
    <row r="739" ht="15.75" customHeight="1" x14ac:dyDescent="0.6"/>
    <row r="740" ht="15.75" customHeight="1" x14ac:dyDescent="0.6"/>
    <row r="741" ht="15.75" customHeight="1" x14ac:dyDescent="0.6"/>
    <row r="742" ht="15.75" customHeight="1" x14ac:dyDescent="0.6"/>
    <row r="743" ht="15.75" customHeight="1" x14ac:dyDescent="0.6"/>
    <row r="744" ht="15.75" customHeight="1" x14ac:dyDescent="0.6"/>
    <row r="745" ht="15.75" customHeight="1" x14ac:dyDescent="0.6"/>
    <row r="746" ht="15.75" customHeight="1" x14ac:dyDescent="0.6"/>
    <row r="747" ht="15.75" customHeight="1" x14ac:dyDescent="0.6"/>
    <row r="748" ht="15.75" customHeight="1" x14ac:dyDescent="0.6"/>
    <row r="749" ht="15.75" customHeight="1" x14ac:dyDescent="0.6"/>
    <row r="750" ht="15.75" customHeight="1" x14ac:dyDescent="0.6"/>
    <row r="751" ht="15.75" customHeight="1" x14ac:dyDescent="0.6"/>
    <row r="752" ht="15.75" customHeight="1" x14ac:dyDescent="0.6"/>
    <row r="753" ht="15.75" customHeight="1" x14ac:dyDescent="0.6"/>
    <row r="754" ht="15.75" customHeight="1" x14ac:dyDescent="0.6"/>
    <row r="755" ht="15.75" customHeight="1" x14ac:dyDescent="0.6"/>
    <row r="756" ht="15.75" customHeight="1" x14ac:dyDescent="0.6"/>
    <row r="757" ht="15.75" customHeight="1" x14ac:dyDescent="0.6"/>
    <row r="758" ht="15.75" customHeight="1" x14ac:dyDescent="0.6"/>
    <row r="759" ht="15.75" customHeight="1" x14ac:dyDescent="0.6"/>
    <row r="760" ht="15.75" customHeight="1" x14ac:dyDescent="0.6"/>
    <row r="761" ht="15.75" customHeight="1" x14ac:dyDescent="0.6"/>
    <row r="762" ht="15.75" customHeight="1" x14ac:dyDescent="0.6"/>
    <row r="763" ht="15.75" customHeight="1" x14ac:dyDescent="0.6"/>
    <row r="764" ht="15.75" customHeight="1" x14ac:dyDescent="0.6"/>
    <row r="765" ht="15.75" customHeight="1" x14ac:dyDescent="0.6"/>
    <row r="766" ht="15.75" customHeight="1" x14ac:dyDescent="0.6"/>
    <row r="767" ht="15.75" customHeight="1" x14ac:dyDescent="0.6"/>
    <row r="768" ht="15.75" customHeight="1" x14ac:dyDescent="0.6"/>
    <row r="769" ht="15.75" customHeight="1" x14ac:dyDescent="0.6"/>
    <row r="770" ht="15.75" customHeight="1" x14ac:dyDescent="0.6"/>
    <row r="771" ht="15.75" customHeight="1" x14ac:dyDescent="0.6"/>
    <row r="772" ht="15.75" customHeight="1" x14ac:dyDescent="0.6"/>
    <row r="773" ht="15.75" customHeight="1" x14ac:dyDescent="0.6"/>
    <row r="774" ht="15.75" customHeight="1" x14ac:dyDescent="0.6"/>
    <row r="775" ht="15.75" customHeight="1" x14ac:dyDescent="0.6"/>
    <row r="776" ht="15.75" customHeight="1" x14ac:dyDescent="0.6"/>
    <row r="777" ht="15.75" customHeight="1" x14ac:dyDescent="0.6"/>
    <row r="778" ht="15.75" customHeight="1" x14ac:dyDescent="0.6"/>
    <row r="779" ht="15.75" customHeight="1" x14ac:dyDescent="0.6"/>
    <row r="780" ht="15.75" customHeight="1" x14ac:dyDescent="0.6"/>
    <row r="781" ht="15.75" customHeight="1" x14ac:dyDescent="0.6"/>
    <row r="782" ht="15.75" customHeight="1" x14ac:dyDescent="0.6"/>
    <row r="783" ht="15.75" customHeight="1" x14ac:dyDescent="0.6"/>
    <row r="784" ht="15.75" customHeight="1" x14ac:dyDescent="0.6"/>
    <row r="785" ht="15.75" customHeight="1" x14ac:dyDescent="0.6"/>
    <row r="786" ht="15.75" customHeight="1" x14ac:dyDescent="0.6"/>
    <row r="787" ht="15.75" customHeight="1" x14ac:dyDescent="0.6"/>
    <row r="788" ht="15.75" customHeight="1" x14ac:dyDescent="0.6"/>
    <row r="789" ht="15.75" customHeight="1" x14ac:dyDescent="0.6"/>
    <row r="790" ht="15.75" customHeight="1" x14ac:dyDescent="0.6"/>
    <row r="791" ht="15.75" customHeight="1" x14ac:dyDescent="0.6"/>
    <row r="792" ht="15.75" customHeight="1" x14ac:dyDescent="0.6"/>
    <row r="793" ht="15.75" customHeight="1" x14ac:dyDescent="0.6"/>
    <row r="794" ht="15.75" customHeight="1" x14ac:dyDescent="0.6"/>
    <row r="795" ht="15.75" customHeight="1" x14ac:dyDescent="0.6"/>
    <row r="796" ht="15.75" customHeight="1" x14ac:dyDescent="0.6"/>
    <row r="797" ht="15.75" customHeight="1" x14ac:dyDescent="0.6"/>
    <row r="798" ht="15.75" customHeight="1" x14ac:dyDescent="0.6"/>
    <row r="799" ht="15.75" customHeight="1" x14ac:dyDescent="0.6"/>
    <row r="800" ht="15.75" customHeight="1" x14ac:dyDescent="0.6"/>
    <row r="801" ht="15.75" customHeight="1" x14ac:dyDescent="0.6"/>
    <row r="802" ht="15.75" customHeight="1" x14ac:dyDescent="0.6"/>
    <row r="803" ht="15.75" customHeight="1" x14ac:dyDescent="0.6"/>
    <row r="804" ht="15.75" customHeight="1" x14ac:dyDescent="0.6"/>
    <row r="805" ht="15.75" customHeight="1" x14ac:dyDescent="0.6"/>
    <row r="806" ht="15.75" customHeight="1" x14ac:dyDescent="0.6"/>
    <row r="807" ht="15.75" customHeight="1" x14ac:dyDescent="0.6"/>
    <row r="808" ht="15.75" customHeight="1" x14ac:dyDescent="0.6"/>
    <row r="809" ht="15.75" customHeight="1" x14ac:dyDescent="0.6"/>
    <row r="810" ht="15.75" customHeight="1" x14ac:dyDescent="0.6"/>
    <row r="811" ht="15.75" customHeight="1" x14ac:dyDescent="0.6"/>
    <row r="812" ht="15.75" customHeight="1" x14ac:dyDescent="0.6"/>
    <row r="813" ht="15.75" customHeight="1" x14ac:dyDescent="0.6"/>
    <row r="814" ht="15.75" customHeight="1" x14ac:dyDescent="0.6"/>
    <row r="815" ht="15.75" customHeight="1" x14ac:dyDescent="0.6"/>
    <row r="816" ht="15.75" customHeight="1" x14ac:dyDescent="0.6"/>
    <row r="817" ht="15.75" customHeight="1" x14ac:dyDescent="0.6"/>
    <row r="818" ht="15.75" customHeight="1" x14ac:dyDescent="0.6"/>
    <row r="819" ht="15.75" customHeight="1" x14ac:dyDescent="0.6"/>
    <row r="820" ht="15.75" customHeight="1" x14ac:dyDescent="0.6"/>
    <row r="821" ht="15.75" customHeight="1" x14ac:dyDescent="0.6"/>
    <row r="822" ht="15.75" customHeight="1" x14ac:dyDescent="0.6"/>
    <row r="823" ht="15.75" customHeight="1" x14ac:dyDescent="0.6"/>
    <row r="824" ht="15.75" customHeight="1" x14ac:dyDescent="0.6"/>
    <row r="825" ht="15.75" customHeight="1" x14ac:dyDescent="0.6"/>
    <row r="826" ht="15.75" customHeight="1" x14ac:dyDescent="0.6"/>
    <row r="827" ht="15.75" customHeight="1" x14ac:dyDescent="0.6"/>
    <row r="828" ht="15.75" customHeight="1" x14ac:dyDescent="0.6"/>
    <row r="829" ht="15.75" customHeight="1" x14ac:dyDescent="0.6"/>
    <row r="830" ht="15.75" customHeight="1" x14ac:dyDescent="0.6"/>
    <row r="831" ht="15.75" customHeight="1" x14ac:dyDescent="0.6"/>
    <row r="832" ht="15.75" customHeight="1" x14ac:dyDescent="0.6"/>
    <row r="833" ht="15.75" customHeight="1" x14ac:dyDescent="0.6"/>
    <row r="834" ht="15.75" customHeight="1" x14ac:dyDescent="0.6"/>
    <row r="835" ht="15.75" customHeight="1" x14ac:dyDescent="0.6"/>
    <row r="836" ht="15.75" customHeight="1" x14ac:dyDescent="0.6"/>
    <row r="837" ht="15.75" customHeight="1" x14ac:dyDescent="0.6"/>
    <row r="838" ht="15.75" customHeight="1" x14ac:dyDescent="0.6"/>
    <row r="839" ht="15.75" customHeight="1" x14ac:dyDescent="0.6"/>
    <row r="840" ht="15.75" customHeight="1" x14ac:dyDescent="0.6"/>
    <row r="841" ht="15.75" customHeight="1" x14ac:dyDescent="0.6"/>
    <row r="842" ht="15.75" customHeight="1" x14ac:dyDescent="0.6"/>
    <row r="843" ht="15.75" customHeight="1" x14ac:dyDescent="0.6"/>
    <row r="844" ht="15.75" customHeight="1" x14ac:dyDescent="0.6"/>
    <row r="845" ht="15.75" customHeight="1" x14ac:dyDescent="0.6"/>
    <row r="846" ht="15.75" customHeight="1" x14ac:dyDescent="0.6"/>
    <row r="847" ht="15.75" customHeight="1" x14ac:dyDescent="0.6"/>
    <row r="848" ht="15.75" customHeight="1" x14ac:dyDescent="0.6"/>
    <row r="849" ht="15.75" customHeight="1" x14ac:dyDescent="0.6"/>
    <row r="850" ht="15.75" customHeight="1" x14ac:dyDescent="0.6"/>
    <row r="851" ht="15.75" customHeight="1" x14ac:dyDescent="0.6"/>
    <row r="852" ht="15.75" customHeight="1" x14ac:dyDescent="0.6"/>
    <row r="853" ht="15.75" customHeight="1" x14ac:dyDescent="0.6"/>
    <row r="854" ht="15.75" customHeight="1" x14ac:dyDescent="0.6"/>
    <row r="855" ht="15.75" customHeight="1" x14ac:dyDescent="0.6"/>
    <row r="856" ht="15.75" customHeight="1" x14ac:dyDescent="0.6"/>
    <row r="857" ht="15.75" customHeight="1" x14ac:dyDescent="0.6"/>
    <row r="858" ht="15.75" customHeight="1" x14ac:dyDescent="0.6"/>
    <row r="859" ht="15.75" customHeight="1" x14ac:dyDescent="0.6"/>
    <row r="860" ht="15.75" customHeight="1" x14ac:dyDescent="0.6"/>
    <row r="861" ht="15.75" customHeight="1" x14ac:dyDescent="0.6"/>
    <row r="862" ht="15.75" customHeight="1" x14ac:dyDescent="0.6"/>
    <row r="863" ht="15.75" customHeight="1" x14ac:dyDescent="0.6"/>
    <row r="864" ht="15.75" customHeight="1" x14ac:dyDescent="0.6"/>
    <row r="865" ht="15.75" customHeight="1" x14ac:dyDescent="0.6"/>
    <row r="866" ht="15.75" customHeight="1" x14ac:dyDescent="0.6"/>
    <row r="867" ht="15.75" customHeight="1" x14ac:dyDescent="0.6"/>
    <row r="868" ht="15.75" customHeight="1" x14ac:dyDescent="0.6"/>
    <row r="869" ht="15.75" customHeight="1" x14ac:dyDescent="0.6"/>
    <row r="870" ht="15.75" customHeight="1" x14ac:dyDescent="0.6"/>
    <row r="871" ht="15.75" customHeight="1" x14ac:dyDescent="0.6"/>
    <row r="872" ht="15.75" customHeight="1" x14ac:dyDescent="0.6"/>
    <row r="873" ht="15.75" customHeight="1" x14ac:dyDescent="0.6"/>
    <row r="874" ht="15.75" customHeight="1" x14ac:dyDescent="0.6"/>
    <row r="875" ht="15.75" customHeight="1" x14ac:dyDescent="0.6"/>
    <row r="876" ht="15.75" customHeight="1" x14ac:dyDescent="0.6"/>
    <row r="877" ht="15.75" customHeight="1" x14ac:dyDescent="0.6"/>
    <row r="878" ht="15.75" customHeight="1" x14ac:dyDescent="0.6"/>
    <row r="879" ht="15.75" customHeight="1" x14ac:dyDescent="0.6"/>
    <row r="880" ht="15.75" customHeight="1" x14ac:dyDescent="0.6"/>
    <row r="881" ht="15.75" customHeight="1" x14ac:dyDescent="0.6"/>
    <row r="882" ht="15.75" customHeight="1" x14ac:dyDescent="0.6"/>
    <row r="883" ht="15.75" customHeight="1" x14ac:dyDescent="0.6"/>
    <row r="884" ht="15.75" customHeight="1" x14ac:dyDescent="0.6"/>
    <row r="885" ht="15.75" customHeight="1" x14ac:dyDescent="0.6"/>
    <row r="886" ht="15.75" customHeight="1" x14ac:dyDescent="0.6"/>
    <row r="887" ht="15.75" customHeight="1" x14ac:dyDescent="0.6"/>
    <row r="888" ht="15.75" customHeight="1" x14ac:dyDescent="0.6"/>
    <row r="889" ht="15.75" customHeight="1" x14ac:dyDescent="0.6"/>
    <row r="890" ht="15.75" customHeight="1" x14ac:dyDescent="0.6"/>
    <row r="891" ht="15.75" customHeight="1" x14ac:dyDescent="0.6"/>
    <row r="892" ht="15.75" customHeight="1" x14ac:dyDescent="0.6"/>
    <row r="893" ht="15.75" customHeight="1" x14ac:dyDescent="0.6"/>
    <row r="894" ht="15.75" customHeight="1" x14ac:dyDescent="0.6"/>
    <row r="895" ht="15.75" customHeight="1" x14ac:dyDescent="0.6"/>
    <row r="896" ht="15.75" customHeight="1" x14ac:dyDescent="0.6"/>
    <row r="897" ht="15.75" customHeight="1" x14ac:dyDescent="0.6"/>
    <row r="898" ht="15.75" customHeight="1" x14ac:dyDescent="0.6"/>
    <row r="899" ht="15.75" customHeight="1" x14ac:dyDescent="0.6"/>
    <row r="900" ht="15.75" customHeight="1" x14ac:dyDescent="0.6"/>
    <row r="901" ht="15.75" customHeight="1" x14ac:dyDescent="0.6"/>
    <row r="902" ht="15.75" customHeight="1" x14ac:dyDescent="0.6"/>
    <row r="903" ht="15.75" customHeight="1" x14ac:dyDescent="0.6"/>
    <row r="904" ht="15.75" customHeight="1" x14ac:dyDescent="0.6"/>
    <row r="905" ht="15.75" customHeight="1" x14ac:dyDescent="0.6"/>
    <row r="906" ht="15.75" customHeight="1" x14ac:dyDescent="0.6"/>
    <row r="907" ht="15.75" customHeight="1" x14ac:dyDescent="0.6"/>
    <row r="908" ht="15.75" customHeight="1" x14ac:dyDescent="0.6"/>
    <row r="909" ht="15.75" customHeight="1" x14ac:dyDescent="0.6"/>
    <row r="910" ht="15.75" customHeight="1" x14ac:dyDescent="0.6"/>
    <row r="911" ht="15.75" customHeight="1" x14ac:dyDescent="0.6"/>
    <row r="912" ht="15.75" customHeight="1" x14ac:dyDescent="0.6"/>
    <row r="913" ht="15.75" customHeight="1" x14ac:dyDescent="0.6"/>
    <row r="914" ht="15.75" customHeight="1" x14ac:dyDescent="0.6"/>
    <row r="915" ht="15.75" customHeight="1" x14ac:dyDescent="0.6"/>
    <row r="916" ht="15.75" customHeight="1" x14ac:dyDescent="0.6"/>
    <row r="917" ht="15.75" customHeight="1" x14ac:dyDescent="0.6"/>
    <row r="918" ht="15.75" customHeight="1" x14ac:dyDescent="0.6"/>
    <row r="919" ht="15.75" customHeight="1" x14ac:dyDescent="0.6"/>
    <row r="920" ht="15.75" customHeight="1" x14ac:dyDescent="0.6"/>
    <row r="921" ht="15.75" customHeight="1" x14ac:dyDescent="0.6"/>
    <row r="922" ht="15.75" customHeight="1" x14ac:dyDescent="0.6"/>
    <row r="923" ht="15.75" customHeight="1" x14ac:dyDescent="0.6"/>
    <row r="924" ht="15.75" customHeight="1" x14ac:dyDescent="0.6"/>
    <row r="925" ht="15.75" customHeight="1" x14ac:dyDescent="0.6"/>
    <row r="926" ht="15.75" customHeight="1" x14ac:dyDescent="0.6"/>
    <row r="927" ht="15.75" customHeight="1" x14ac:dyDescent="0.6"/>
    <row r="928" ht="15.75" customHeight="1" x14ac:dyDescent="0.6"/>
    <row r="929" ht="15.75" customHeight="1" x14ac:dyDescent="0.6"/>
    <row r="930" ht="15.75" customHeight="1" x14ac:dyDescent="0.6"/>
    <row r="931" ht="15.75" customHeight="1" x14ac:dyDescent="0.6"/>
    <row r="932" ht="15.75" customHeight="1" x14ac:dyDescent="0.6"/>
    <row r="933" ht="15.75" customHeight="1" x14ac:dyDescent="0.6"/>
    <row r="934" ht="15.75" customHeight="1" x14ac:dyDescent="0.6"/>
    <row r="935" ht="15.75" customHeight="1" x14ac:dyDescent="0.6"/>
    <row r="936" ht="15.75" customHeight="1" x14ac:dyDescent="0.6"/>
    <row r="937" ht="15.75" customHeight="1" x14ac:dyDescent="0.6"/>
    <row r="938" ht="15.75" customHeight="1" x14ac:dyDescent="0.6"/>
    <row r="939" ht="15.75" customHeight="1" x14ac:dyDescent="0.6"/>
    <row r="940" ht="15.75" customHeight="1" x14ac:dyDescent="0.6"/>
    <row r="941" ht="15.75" customHeight="1" x14ac:dyDescent="0.6"/>
    <row r="942" ht="15.75" customHeight="1" x14ac:dyDescent="0.6"/>
    <row r="943" ht="15.75" customHeight="1" x14ac:dyDescent="0.6"/>
    <row r="944" ht="15.75" customHeight="1" x14ac:dyDescent="0.6"/>
    <row r="945" ht="15.75" customHeight="1" x14ac:dyDescent="0.6"/>
    <row r="946" ht="15.75" customHeight="1" x14ac:dyDescent="0.6"/>
    <row r="947" ht="15.75" customHeight="1" x14ac:dyDescent="0.6"/>
    <row r="948" ht="15.75" customHeight="1" x14ac:dyDescent="0.6"/>
    <row r="949" ht="15.75" customHeight="1" x14ac:dyDescent="0.6"/>
    <row r="950" ht="15.75" customHeight="1" x14ac:dyDescent="0.6"/>
    <row r="951" ht="15.75" customHeight="1" x14ac:dyDescent="0.6"/>
    <row r="952" ht="15.75" customHeight="1" x14ac:dyDescent="0.6"/>
    <row r="953" ht="15.75" customHeight="1" x14ac:dyDescent="0.6"/>
    <row r="954" ht="15.75" customHeight="1" x14ac:dyDescent="0.6"/>
    <row r="955" ht="15.75" customHeight="1" x14ac:dyDescent="0.6"/>
    <row r="956" ht="15.75" customHeight="1" x14ac:dyDescent="0.6"/>
    <row r="957" ht="15.75" customHeight="1" x14ac:dyDescent="0.6"/>
    <row r="958" ht="15.75" customHeight="1" x14ac:dyDescent="0.6"/>
    <row r="959" ht="15.75" customHeight="1" x14ac:dyDescent="0.6"/>
    <row r="960" ht="15.75" customHeight="1" x14ac:dyDescent="0.6"/>
    <row r="961" ht="15.75" customHeight="1" x14ac:dyDescent="0.6"/>
    <row r="962" ht="15.75" customHeight="1" x14ac:dyDescent="0.6"/>
    <row r="963" ht="15.75" customHeight="1" x14ac:dyDescent="0.6"/>
    <row r="964" ht="15.75" customHeight="1" x14ac:dyDescent="0.6"/>
    <row r="965" ht="15.75" customHeight="1" x14ac:dyDescent="0.6"/>
    <row r="966" ht="15.75" customHeight="1" x14ac:dyDescent="0.6"/>
    <row r="967" ht="15.75" customHeight="1" x14ac:dyDescent="0.6"/>
    <row r="968" ht="15.75" customHeight="1" x14ac:dyDescent="0.6"/>
    <row r="969" ht="15.75" customHeight="1" x14ac:dyDescent="0.6"/>
    <row r="970" ht="15.75" customHeight="1" x14ac:dyDescent="0.6"/>
    <row r="971" ht="15.75" customHeight="1" x14ac:dyDescent="0.6"/>
    <row r="972" ht="15.75" customHeight="1" x14ac:dyDescent="0.6"/>
    <row r="973" ht="15.75" customHeight="1" x14ac:dyDescent="0.6"/>
    <row r="974" ht="15.75" customHeight="1" x14ac:dyDescent="0.6"/>
    <row r="975" ht="15.75" customHeight="1" x14ac:dyDescent="0.6"/>
    <row r="976" ht="15.75" customHeight="1" x14ac:dyDescent="0.6"/>
    <row r="977" ht="15.75" customHeight="1" x14ac:dyDescent="0.6"/>
    <row r="978" ht="15.75" customHeight="1" x14ac:dyDescent="0.6"/>
    <row r="979" ht="15.75" customHeight="1" x14ac:dyDescent="0.6"/>
    <row r="980" ht="15.75" customHeight="1" x14ac:dyDescent="0.6"/>
    <row r="981" ht="15.75" customHeight="1" x14ac:dyDescent="0.6"/>
    <row r="982" ht="15.75" customHeight="1" x14ac:dyDescent="0.6"/>
    <row r="983" ht="15.75" customHeight="1" x14ac:dyDescent="0.6"/>
    <row r="984" ht="15.75" customHeight="1" x14ac:dyDescent="0.6"/>
    <row r="985" ht="15.75" customHeight="1" x14ac:dyDescent="0.6"/>
    <row r="986" ht="15.75" customHeight="1" x14ac:dyDescent="0.6"/>
    <row r="987" ht="15.75" customHeight="1" x14ac:dyDescent="0.6"/>
    <row r="988" ht="15.75" customHeight="1" x14ac:dyDescent="0.6"/>
    <row r="989" ht="15.75" customHeight="1" x14ac:dyDescent="0.6"/>
    <row r="990" ht="15.75" customHeight="1" x14ac:dyDescent="0.6"/>
    <row r="991" ht="15.75" customHeight="1" x14ac:dyDescent="0.6"/>
    <row r="992" ht="15.75" customHeight="1" x14ac:dyDescent="0.6"/>
    <row r="993" ht="15.75" customHeight="1" x14ac:dyDescent="0.6"/>
    <row r="994" ht="15.75" customHeight="1" x14ac:dyDescent="0.6"/>
    <row r="995" ht="15.75" customHeight="1" x14ac:dyDescent="0.6"/>
    <row r="996" ht="15.75" customHeight="1" x14ac:dyDescent="0.6"/>
    <row r="997" ht="15.75" customHeight="1" x14ac:dyDescent="0.6"/>
    <row r="998" ht="15.75" customHeight="1" x14ac:dyDescent="0.6"/>
    <row r="999" ht="15.75" customHeight="1" x14ac:dyDescent="0.6"/>
    <row r="1000" ht="15.75" customHeight="1" x14ac:dyDescent="0.6"/>
    <row r="1001" ht="15.75" customHeight="1" x14ac:dyDescent="0.6"/>
    <row r="1002" ht="15.75" customHeight="1" x14ac:dyDescent="0.6"/>
  </sheetData>
  <mergeCells count="79">
    <mergeCell ref="P9:P10"/>
    <mergeCell ref="H9:H10"/>
    <mergeCell ref="I9:I10"/>
    <mergeCell ref="J9:J10"/>
    <mergeCell ref="K9:K10"/>
    <mergeCell ref="L9:L10"/>
    <mergeCell ref="M9:M10"/>
    <mergeCell ref="N9:N10"/>
    <mergeCell ref="O12:O13"/>
    <mergeCell ref="P12:P13"/>
    <mergeCell ref="Q12:Q13"/>
    <mergeCell ref="C12:C13"/>
    <mergeCell ref="D12:D13"/>
    <mergeCell ref="E12:E13"/>
    <mergeCell ref="F12:F13"/>
    <mergeCell ref="G12:G13"/>
    <mergeCell ref="H12:H13"/>
    <mergeCell ref="I12:I13"/>
    <mergeCell ref="J12:J13"/>
    <mergeCell ref="K12:K13"/>
    <mergeCell ref="L12:L13"/>
    <mergeCell ref="M12:M13"/>
    <mergeCell ref="N12:N13"/>
    <mergeCell ref="O15:O16"/>
    <mergeCell ref="P15:P16"/>
    <mergeCell ref="Q15:Q16"/>
    <mergeCell ref="C15:C16"/>
    <mergeCell ref="D15:D16"/>
    <mergeCell ref="E15:E16"/>
    <mergeCell ref="F15:F16"/>
    <mergeCell ref="G15:G16"/>
    <mergeCell ref="H15:H16"/>
    <mergeCell ref="I15:I16"/>
    <mergeCell ref="J15:J16"/>
    <mergeCell ref="K15:K16"/>
    <mergeCell ref="L15:L16"/>
    <mergeCell ref="M15:M16"/>
    <mergeCell ref="N15:N16"/>
    <mergeCell ref="O18:O19"/>
    <mergeCell ref="P18:P19"/>
    <mergeCell ref="Q18:Q19"/>
    <mergeCell ref="C18:C19"/>
    <mergeCell ref="D18:D19"/>
    <mergeCell ref="E18:E19"/>
    <mergeCell ref="F18:F19"/>
    <mergeCell ref="G18:G19"/>
    <mergeCell ref="H18:H19"/>
    <mergeCell ref="I18:I19"/>
    <mergeCell ref="J18:J19"/>
    <mergeCell ref="K18:K19"/>
    <mergeCell ref="L18:L19"/>
    <mergeCell ref="M18:M19"/>
    <mergeCell ref="N18:N19"/>
    <mergeCell ref="Q9:Q10"/>
    <mergeCell ref="D4:F4"/>
    <mergeCell ref="G4:I4"/>
    <mergeCell ref="J4:L4"/>
    <mergeCell ref="O4:Q4"/>
    <mergeCell ref="M6:M7"/>
    <mergeCell ref="N6:N7"/>
    <mergeCell ref="O6:O7"/>
    <mergeCell ref="P6:P7"/>
    <mergeCell ref="Q6:Q7"/>
    <mergeCell ref="H6:H7"/>
    <mergeCell ref="I6:I7"/>
    <mergeCell ref="J6:J7"/>
    <mergeCell ref="K6:K7"/>
    <mergeCell ref="L6:L7"/>
    <mergeCell ref="O9:O10"/>
    <mergeCell ref="C6:C7"/>
    <mergeCell ref="D6:D7"/>
    <mergeCell ref="E6:E7"/>
    <mergeCell ref="F6:F7"/>
    <mergeCell ref="G6:G7"/>
    <mergeCell ref="C9:C10"/>
    <mergeCell ref="D9:D10"/>
    <mergeCell ref="E9:E10"/>
    <mergeCell ref="F9:F10"/>
    <mergeCell ref="G9:G10"/>
  </mergeCells>
  <pageMargins left="0.39370078740157483" right="0.59055118110236227" top="0.59055118110236227" bottom="0.39370078740157483" header="0" footer="0"/>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D1F50-70DC-428F-A611-290962F8304E}">
  <sheetPr>
    <pageSetUpPr fitToPage="1"/>
  </sheetPr>
  <dimension ref="A1:O38"/>
  <sheetViews>
    <sheetView workbookViewId="0">
      <selection activeCell="J36" sqref="J36"/>
    </sheetView>
  </sheetViews>
  <sheetFormatPr defaultRowHeight="15.6" x14ac:dyDescent="0.6"/>
  <cols>
    <col min="1" max="1" width="16.25" customWidth="1"/>
    <col min="2" max="2" width="9.75" customWidth="1"/>
    <col min="3" max="7" width="8.84765625" bestFit="1" customWidth="1"/>
    <col min="8" max="13" width="8.84765625" customWidth="1"/>
  </cols>
  <sheetData>
    <row r="1" spans="1:12" ht="25.8" x14ac:dyDescent="0.95">
      <c r="A1" s="238" t="s">
        <v>117</v>
      </c>
      <c r="B1" s="138"/>
    </row>
    <row r="2" spans="1:12" x14ac:dyDescent="0.6">
      <c r="A2" s="138"/>
      <c r="B2" s="138"/>
    </row>
    <row r="3" spans="1:12" s="252" customFormat="1" ht="32.700000000000003" customHeight="1" x14ac:dyDescent="0.55000000000000004">
      <c r="A3" s="253" t="s">
        <v>100</v>
      </c>
      <c r="B3" s="253"/>
      <c r="C3" s="253"/>
      <c r="D3" s="253"/>
      <c r="E3" s="253"/>
      <c r="F3" s="253"/>
      <c r="G3" s="253"/>
      <c r="H3" s="253"/>
      <c r="I3" s="253"/>
      <c r="J3" s="253"/>
      <c r="K3" s="253"/>
      <c r="L3" s="254"/>
    </row>
    <row r="4" spans="1:12" s="252" customFormat="1" ht="20.7" customHeight="1" x14ac:dyDescent="0.55000000000000004">
      <c r="A4" s="253" t="s">
        <v>101</v>
      </c>
      <c r="B4" s="253"/>
      <c r="C4" s="253"/>
      <c r="D4" s="253"/>
      <c r="E4" s="253"/>
      <c r="F4" s="253"/>
      <c r="G4" s="253"/>
      <c r="H4" s="253"/>
      <c r="I4" s="253"/>
      <c r="J4" s="253"/>
      <c r="K4" s="253"/>
      <c r="L4" s="253"/>
    </row>
    <row r="5" spans="1:12" s="252" customFormat="1" ht="31.5" customHeight="1" x14ac:dyDescent="0.55000000000000004">
      <c r="A5" s="253" t="s">
        <v>102</v>
      </c>
      <c r="B5" s="253"/>
      <c r="C5" s="253"/>
      <c r="D5" s="253"/>
      <c r="E5" s="253"/>
      <c r="F5" s="253"/>
      <c r="G5" s="253"/>
      <c r="H5" s="253"/>
      <c r="I5" s="255"/>
      <c r="J5" s="255"/>
      <c r="K5" s="255"/>
      <c r="L5" s="254"/>
    </row>
    <row r="6" spans="1:12" ht="22.2" customHeight="1" x14ac:dyDescent="0.7">
      <c r="A6" s="239" t="s">
        <v>136</v>
      </c>
      <c r="B6" s="138"/>
    </row>
    <row r="7" spans="1:12" x14ac:dyDescent="0.6">
      <c r="A7" s="138"/>
      <c r="B7" s="138"/>
    </row>
    <row r="8" spans="1:12" ht="20.05" customHeight="1" x14ac:dyDescent="0.6">
      <c r="B8" s="249">
        <v>5000</v>
      </c>
      <c r="D8" s="216" t="s">
        <v>119</v>
      </c>
    </row>
    <row r="9" spans="1:12" x14ac:dyDescent="0.6">
      <c r="B9" s="217" t="s">
        <v>121</v>
      </c>
      <c r="C9" s="217" t="s">
        <v>122</v>
      </c>
      <c r="D9" s="138"/>
    </row>
    <row r="10" spans="1:12" s="219" customFormat="1" ht="20.05" customHeight="1" x14ac:dyDescent="0.6">
      <c r="B10" s="249">
        <v>20</v>
      </c>
      <c r="C10" s="250">
        <v>17.7</v>
      </c>
      <c r="D10" s="218" t="s">
        <v>120</v>
      </c>
      <c r="I10" s="246">
        <f>TIME(0,0,I11)</f>
        <v>1.4004629629629629E-3</v>
      </c>
      <c r="J10" s="247" t="s">
        <v>139</v>
      </c>
    </row>
    <row r="11" spans="1:12" hidden="1" x14ac:dyDescent="0.6">
      <c r="A11" s="214"/>
      <c r="B11" s="213"/>
      <c r="C11" s="138"/>
      <c r="I11" s="213">
        <f>($B$10*60+$C$10) *(500/$B$8)</f>
        <v>121.77000000000001</v>
      </c>
      <c r="J11" s="240" t="s">
        <v>118</v>
      </c>
    </row>
    <row r="12" spans="1:12" ht="9.6" customHeight="1" x14ac:dyDescent="0.6">
      <c r="A12" s="214"/>
      <c r="B12" s="213"/>
      <c r="C12" s="138"/>
      <c r="G12" s="213"/>
      <c r="H12" s="240"/>
      <c r="I12" s="213"/>
    </row>
    <row r="13" spans="1:12" ht="18.3" x14ac:dyDescent="0.7">
      <c r="B13" s="251">
        <v>2000</v>
      </c>
      <c r="C13" s="216"/>
      <c r="D13" s="216" t="s">
        <v>123</v>
      </c>
    </row>
    <row r="14" spans="1:12" hidden="1" x14ac:dyDescent="0.6">
      <c r="B14" s="216"/>
      <c r="C14" s="216"/>
      <c r="D14" s="216"/>
      <c r="I14">
        <f>$I$11+5*(LOG($B$13/$B$8,2))</f>
        <v>115.16035952556319</v>
      </c>
      <c r="J14" s="138" t="s">
        <v>124</v>
      </c>
    </row>
    <row r="15" spans="1:12" ht="22.2" customHeight="1" x14ac:dyDescent="0.7">
      <c r="A15" s="212"/>
      <c r="B15" s="243">
        <f>TIME(0,0,$I$14*($B$13/500))</f>
        <v>5.3240740740740748E-3</v>
      </c>
      <c r="D15" s="248" t="s">
        <v>141</v>
      </c>
    </row>
    <row r="16" spans="1:12" ht="22.2" customHeight="1" x14ac:dyDescent="0.7">
      <c r="B16" s="244">
        <f>TIME(0,0,$I$11+5*(LOG($B$13/$B$8,2)))</f>
        <v>1.3310185185185187E-3</v>
      </c>
      <c r="D16" s="248" t="s">
        <v>142</v>
      </c>
    </row>
    <row r="17" spans="1:15" ht="18.600000000000001" customHeight="1" x14ac:dyDescent="0.6">
      <c r="B17" s="138"/>
      <c r="C17" s="138"/>
    </row>
    <row r="18" spans="1:15" x14ac:dyDescent="0.6">
      <c r="A18" s="216" t="s">
        <v>143</v>
      </c>
    </row>
    <row r="19" spans="1:15" x14ac:dyDescent="0.6">
      <c r="B19" s="215" t="s">
        <v>140</v>
      </c>
      <c r="C19" s="241" t="str">
        <f>TEXT(B10,"##") &amp;"m "&amp; TEXT(C10,"##.#") &amp;"s"</f>
        <v>20m 17.7s</v>
      </c>
      <c r="D19" s="211"/>
      <c r="F19" s="215" t="s">
        <v>137</v>
      </c>
      <c r="G19" s="242">
        <f>B8</f>
        <v>5000</v>
      </c>
      <c r="H19" s="138" t="s">
        <v>138</v>
      </c>
    </row>
    <row r="21" spans="1:15" s="222" customFormat="1" ht="22.8" customHeight="1" x14ac:dyDescent="0.6">
      <c r="A21" s="222" t="s">
        <v>103</v>
      </c>
      <c r="B21" s="223" t="s">
        <v>104</v>
      </c>
      <c r="C21" s="223" t="s">
        <v>105</v>
      </c>
      <c r="D21" s="223" t="s">
        <v>106</v>
      </c>
      <c r="E21" s="223" t="s">
        <v>107</v>
      </c>
      <c r="F21" s="223" t="s">
        <v>125</v>
      </c>
      <c r="G21" s="223" t="s">
        <v>108</v>
      </c>
      <c r="H21" s="223" t="s">
        <v>109</v>
      </c>
      <c r="I21" s="223" t="s">
        <v>112</v>
      </c>
      <c r="J21" s="223" t="s">
        <v>128</v>
      </c>
      <c r="K21" s="223" t="s">
        <v>110</v>
      </c>
      <c r="L21" s="223" t="s">
        <v>129</v>
      </c>
      <c r="M21" s="223" t="s">
        <v>111</v>
      </c>
      <c r="N21" s="224"/>
      <c r="O21" s="224"/>
    </row>
    <row r="22" spans="1:15" s="225" customFormat="1" ht="22.8" hidden="1" customHeight="1" x14ac:dyDescent="0.6">
      <c r="A22" s="225" t="s">
        <v>103</v>
      </c>
      <c r="B22" s="226">
        <v>250</v>
      </c>
      <c r="C22" s="226">
        <v>500</v>
      </c>
      <c r="D22" s="226">
        <v>1000</v>
      </c>
      <c r="E22" s="226">
        <v>2000</v>
      </c>
      <c r="F22" s="226">
        <v>3000</v>
      </c>
      <c r="G22" s="226">
        <v>4000</v>
      </c>
      <c r="H22" s="226">
        <v>5000</v>
      </c>
      <c r="I22" s="226">
        <v>6000</v>
      </c>
      <c r="J22" s="226">
        <v>7000</v>
      </c>
      <c r="K22" s="226">
        <v>8000</v>
      </c>
      <c r="L22" s="226">
        <v>9000</v>
      </c>
      <c r="M22" s="226">
        <v>10000</v>
      </c>
      <c r="N22" s="227"/>
      <c r="O22" s="227"/>
    </row>
    <row r="23" spans="1:15" s="225" customFormat="1" ht="22.8" hidden="1" customHeight="1" x14ac:dyDescent="0.6">
      <c r="A23" s="225" t="s">
        <v>126</v>
      </c>
      <c r="B23" s="228">
        <f>$I$11+5*(LOG(B22/$B$8,2))</f>
        <v>100.16035952556319</v>
      </c>
      <c r="C23" s="228">
        <f>$I$11+5*(LOG(C22/$B$8,2))</f>
        <v>105.16035952556319</v>
      </c>
      <c r="D23" s="228">
        <f>$I$11+5*(LOG(D22/$B$8,2))</f>
        <v>110.16035952556319</v>
      </c>
      <c r="E23" s="228">
        <f>$I$11+5*(LOG(E22/$B$8,2))</f>
        <v>115.16035952556319</v>
      </c>
      <c r="F23" s="228">
        <f>$I$11+5*(LOG(F22/$B$8,2))</f>
        <v>118.08517202916897</v>
      </c>
      <c r="G23" s="228">
        <f>$I$11+5*(LOG(G22/$B$8,2))</f>
        <v>120.16035952556319</v>
      </c>
      <c r="H23" s="228">
        <f>$I$11+5*(LOG(H22/$B$8,2))</f>
        <v>121.77000000000001</v>
      </c>
      <c r="I23" s="228">
        <f>$I$11+5*(LOG(I22/$B$8,2))</f>
        <v>123.08517202916897</v>
      </c>
      <c r="J23" s="228">
        <f>$I$11+5*(LOG(J22/$B$8,2))</f>
        <v>124.19713413585121</v>
      </c>
      <c r="K23" s="228">
        <f>$I$11+5*(LOG(K22/$B$8,2))</f>
        <v>125.16035952556319</v>
      </c>
      <c r="L23" s="228">
        <f>$I$11+5*(LOG(L22/$B$8,2))</f>
        <v>126.00998453277477</v>
      </c>
      <c r="M23" s="228">
        <f>$I$11+5*(LOG(M22/$B$8,2))</f>
        <v>126.77000000000001</v>
      </c>
      <c r="N23" s="229"/>
      <c r="O23" s="229"/>
    </row>
    <row r="24" spans="1:15" s="225" customFormat="1" ht="22.8" hidden="1" customHeight="1" x14ac:dyDescent="0.6">
      <c r="A24" s="225" t="s">
        <v>127</v>
      </c>
      <c r="B24" s="228">
        <f>B23*(B22/500)</f>
        <v>50.080179762781597</v>
      </c>
      <c r="C24" s="228">
        <f t="shared" ref="C24:M24" si="0">C23*(C22/500)</f>
        <v>105.16035952556319</v>
      </c>
      <c r="D24" s="228">
        <f t="shared" si="0"/>
        <v>220.32071905112639</v>
      </c>
      <c r="E24" s="228">
        <f t="shared" si="0"/>
        <v>460.64143810225278</v>
      </c>
      <c r="F24" s="228">
        <f t="shared" si="0"/>
        <v>708.51103217501384</v>
      </c>
      <c r="G24" s="228">
        <f t="shared" si="0"/>
        <v>961.28287620450556</v>
      </c>
      <c r="H24" s="228">
        <f t="shared" si="0"/>
        <v>1217.7</v>
      </c>
      <c r="I24" s="228">
        <f t="shared" si="0"/>
        <v>1477.0220643500277</v>
      </c>
      <c r="J24" s="228">
        <f t="shared" si="0"/>
        <v>1738.759877901917</v>
      </c>
      <c r="K24" s="228">
        <f t="shared" si="0"/>
        <v>2002.5657524090111</v>
      </c>
      <c r="L24" s="228">
        <f t="shared" si="0"/>
        <v>2268.179721589946</v>
      </c>
      <c r="M24" s="228">
        <f t="shared" si="0"/>
        <v>2535.4</v>
      </c>
      <c r="N24" s="229"/>
      <c r="O24" s="229"/>
    </row>
    <row r="25" spans="1:15" s="232" customFormat="1" ht="22.8" customHeight="1" x14ac:dyDescent="0.6">
      <c r="A25" s="222" t="s">
        <v>134</v>
      </c>
      <c r="B25" s="230">
        <f>TIME(0,0,B24)</f>
        <v>5.7870370370370378E-4</v>
      </c>
      <c r="C25" s="230">
        <f t="shared" ref="C25:M25" si="1">TIME(0,0,C24)</f>
        <v>1.2152777777777778E-3</v>
      </c>
      <c r="D25" s="230">
        <f t="shared" si="1"/>
        <v>2.5462962962962961E-3</v>
      </c>
      <c r="E25" s="230">
        <f t="shared" si="1"/>
        <v>5.3240740740740748E-3</v>
      </c>
      <c r="F25" s="230">
        <f t="shared" si="1"/>
        <v>8.1944444444444452E-3</v>
      </c>
      <c r="G25" s="230">
        <f t="shared" si="1"/>
        <v>1.1122685185185185E-2</v>
      </c>
      <c r="H25" s="230">
        <f t="shared" si="1"/>
        <v>1.4085648148148151E-2</v>
      </c>
      <c r="I25" s="230">
        <f t="shared" si="1"/>
        <v>1.7094907407407409E-2</v>
      </c>
      <c r="J25" s="230">
        <f t="shared" si="1"/>
        <v>2.011574074074074E-2</v>
      </c>
      <c r="K25" s="230">
        <f t="shared" si="1"/>
        <v>2.3171296296296297E-2</v>
      </c>
      <c r="L25" s="230">
        <f t="shared" si="1"/>
        <v>2.6249999999999999E-2</v>
      </c>
      <c r="M25" s="230">
        <f t="shared" si="1"/>
        <v>2.9340277777777781E-2</v>
      </c>
      <c r="N25" s="231"/>
      <c r="O25" s="231"/>
    </row>
    <row r="26" spans="1:15" s="232" customFormat="1" ht="22.8" customHeight="1" x14ac:dyDescent="0.6">
      <c r="A26" s="222" t="s">
        <v>133</v>
      </c>
      <c r="B26" s="233">
        <f>TIME(0,0,B23)</f>
        <v>1.1574074074074076E-3</v>
      </c>
      <c r="C26" s="233">
        <f t="shared" ref="C26:M26" si="2">TIME(0,0,C23)</f>
        <v>1.2152777777777778E-3</v>
      </c>
      <c r="D26" s="233">
        <f t="shared" si="2"/>
        <v>1.273148148148148E-3</v>
      </c>
      <c r="E26" s="233">
        <f t="shared" si="2"/>
        <v>1.3310185185185187E-3</v>
      </c>
      <c r="F26" s="233">
        <f t="shared" si="2"/>
        <v>1.3657407407407405E-3</v>
      </c>
      <c r="G26" s="233">
        <f t="shared" si="2"/>
        <v>1.3888888888888889E-3</v>
      </c>
      <c r="H26" s="233">
        <f t="shared" si="2"/>
        <v>1.4004629629629629E-3</v>
      </c>
      <c r="I26" s="233">
        <f t="shared" si="2"/>
        <v>1.423611111111111E-3</v>
      </c>
      <c r="J26" s="233">
        <f t="shared" si="2"/>
        <v>1.4351851851851854E-3</v>
      </c>
      <c r="K26" s="233">
        <f t="shared" si="2"/>
        <v>1.4467592592592594E-3</v>
      </c>
      <c r="L26" s="233">
        <f t="shared" si="2"/>
        <v>1.4583333333333334E-3</v>
      </c>
      <c r="M26" s="233">
        <f t="shared" si="2"/>
        <v>1.4583333333333334E-3</v>
      </c>
      <c r="N26" s="234"/>
      <c r="O26" s="234"/>
    </row>
    <row r="27" spans="1:15" s="232" customFormat="1" ht="22.8" customHeight="1" x14ac:dyDescent="0.6">
      <c r="A27" s="222"/>
      <c r="B27" s="234"/>
      <c r="C27" s="234"/>
      <c r="D27" s="234"/>
      <c r="E27" s="234"/>
      <c r="F27" s="234"/>
      <c r="G27" s="234"/>
      <c r="H27" s="234"/>
      <c r="I27" s="234"/>
      <c r="J27" s="234"/>
      <c r="K27" s="234"/>
      <c r="L27" s="234"/>
      <c r="M27" s="234"/>
      <c r="N27" s="234"/>
      <c r="O27" s="234"/>
    </row>
    <row r="28" spans="1:15" s="232" customFormat="1" ht="22.8" customHeight="1" x14ac:dyDescent="0.6">
      <c r="A28" s="222" t="s">
        <v>135</v>
      </c>
      <c r="B28" s="234"/>
      <c r="C28" s="223" t="s">
        <v>130</v>
      </c>
      <c r="D28" s="223" t="s">
        <v>131</v>
      </c>
      <c r="E28" s="234"/>
      <c r="F28" s="234"/>
      <c r="G28" s="140" t="s">
        <v>115</v>
      </c>
      <c r="I28" s="234"/>
      <c r="J28" s="234"/>
      <c r="K28" s="234"/>
      <c r="N28" s="234"/>
      <c r="O28" s="234"/>
    </row>
    <row r="29" spans="1:15" s="232" customFormat="1" ht="22.8" hidden="1" customHeight="1" x14ac:dyDescent="0.6">
      <c r="A29" s="225" t="s">
        <v>103</v>
      </c>
      <c r="B29" s="234"/>
      <c r="C29" s="226">
        <v>15000</v>
      </c>
      <c r="D29" s="226">
        <v>20000</v>
      </c>
      <c r="E29" s="234"/>
      <c r="F29" s="234"/>
      <c r="G29" s="234"/>
      <c r="H29" s="234"/>
      <c r="I29" s="234"/>
      <c r="J29" s="234"/>
      <c r="K29" s="234"/>
      <c r="N29" s="234"/>
      <c r="O29" s="234"/>
    </row>
    <row r="30" spans="1:15" s="235" customFormat="1" ht="22.8" hidden="1" customHeight="1" x14ac:dyDescent="0.65">
      <c r="A30" s="225" t="s">
        <v>126</v>
      </c>
      <c r="C30" s="228">
        <f>$I$11+5*(LOG(C29/$B$8,2))</f>
        <v>129.69481250360579</v>
      </c>
      <c r="D30" s="228">
        <f>$I$11+5*(LOG(D29/$B$8,2))</f>
        <v>131.77000000000001</v>
      </c>
    </row>
    <row r="31" spans="1:15" s="235" customFormat="1" ht="22.8" hidden="1" customHeight="1" x14ac:dyDescent="0.65">
      <c r="A31" s="225" t="s">
        <v>127</v>
      </c>
      <c r="C31" s="228">
        <f t="shared" ref="C31" si="3">C30*(C29/500)</f>
        <v>3890.8443751081736</v>
      </c>
      <c r="D31" s="228">
        <f t="shared" ref="D31" si="4">D30*(D29/500)</f>
        <v>5270.8</v>
      </c>
    </row>
    <row r="32" spans="1:15" s="235" customFormat="1" ht="22.8" customHeight="1" x14ac:dyDescent="0.65">
      <c r="A32" s="222" t="s">
        <v>132</v>
      </c>
      <c r="C32" s="236">
        <f t="shared" ref="C32" si="5">TIME(0,0,C31)</f>
        <v>4.5023148148148145E-2</v>
      </c>
      <c r="D32" s="236">
        <f t="shared" ref="D32" si="6">TIME(0,0,D31)</f>
        <v>6.0995370370370366E-2</v>
      </c>
      <c r="G32" s="139" t="s">
        <v>113</v>
      </c>
    </row>
    <row r="33" spans="1:14" s="235" customFormat="1" ht="22.8" customHeight="1" x14ac:dyDescent="0.65">
      <c r="A33" s="222" t="s">
        <v>133</v>
      </c>
      <c r="C33" s="233">
        <f>TIME(0,0,C30)</f>
        <v>1.4930555555555556E-3</v>
      </c>
      <c r="D33" s="233">
        <f>TIME(0,0,D30)</f>
        <v>1.5162037037037036E-3</v>
      </c>
      <c r="G33" s="139" t="s">
        <v>114</v>
      </c>
      <c r="M33" s="245" t="s">
        <v>116</v>
      </c>
      <c r="N33" s="237"/>
    </row>
    <row r="34" spans="1:14" x14ac:dyDescent="0.6">
      <c r="A34" s="218"/>
      <c r="L34" s="220"/>
      <c r="M34" s="220"/>
      <c r="N34" s="221"/>
    </row>
    <row r="35" spans="1:14" x14ac:dyDescent="0.6">
      <c r="A35" s="218"/>
      <c r="L35" s="220"/>
      <c r="M35" s="220"/>
      <c r="N35" s="221"/>
    </row>
    <row r="36" spans="1:14" x14ac:dyDescent="0.6">
      <c r="B36" s="139"/>
      <c r="C36" s="139"/>
      <c r="D36" s="139"/>
      <c r="E36" s="139"/>
      <c r="F36" s="139"/>
      <c r="L36" s="221"/>
      <c r="M36" s="221"/>
      <c r="N36" s="221"/>
    </row>
    <row r="37" spans="1:14" x14ac:dyDescent="0.6">
      <c r="B37" s="139"/>
      <c r="C37" s="139"/>
      <c r="D37" s="139"/>
      <c r="E37" s="139"/>
      <c r="F37" s="139"/>
    </row>
    <row r="38" spans="1:14" x14ac:dyDescent="0.6">
      <c r="B38" s="139"/>
      <c r="C38" s="139"/>
      <c r="D38" s="139"/>
      <c r="E38" s="139"/>
      <c r="F38" s="139"/>
    </row>
  </sheetData>
  <sheetProtection sheet="1" objects="1" scenarios="1"/>
  <mergeCells count="3">
    <mergeCell ref="A3:K3"/>
    <mergeCell ref="A5:H5"/>
    <mergeCell ref="A4:L4"/>
  </mergeCells>
  <pageMargins left="0.59055118110236227" right="0.59055118110236227" top="0.59055118110236227" bottom="0.39370078740157483" header="0.31496062992125984" footer="0.31496062992125984"/>
  <pageSetup paperSize="9"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Q1000"/>
  <sheetViews>
    <sheetView showGridLines="0" workbookViewId="0"/>
  </sheetViews>
  <sheetFormatPr defaultColWidth="11.19921875" defaultRowHeight="15" customHeight="1" x14ac:dyDescent="0.6"/>
  <cols>
    <col min="1" max="1" width="2.6484375" customWidth="1"/>
    <col min="2" max="2" width="6.09765625" customWidth="1"/>
    <col min="3" max="3" width="28.44921875" customWidth="1"/>
    <col min="4" max="5" width="10.44921875" customWidth="1"/>
    <col min="6" max="6" width="15" customWidth="1"/>
    <col min="7" max="7" width="2.6484375" customWidth="1"/>
    <col min="8" max="9" width="15" customWidth="1"/>
    <col min="10" max="10" width="2.6484375" customWidth="1"/>
    <col min="11" max="12" width="15" customWidth="1"/>
    <col min="13" max="13" width="2.6484375" customWidth="1"/>
    <col min="14" max="15" width="15" customWidth="1"/>
    <col min="16" max="16" width="2.6484375" customWidth="1"/>
    <col min="17" max="17" width="15" customWidth="1"/>
    <col min="18" max="26" width="12.6484375" customWidth="1"/>
  </cols>
  <sheetData>
    <row r="1" spans="3:17" ht="15.75" customHeight="1" x14ac:dyDescent="0.6">
      <c r="G1" s="23"/>
      <c r="J1" s="23"/>
      <c r="M1" s="23"/>
      <c r="P1" s="23"/>
    </row>
    <row r="2" spans="3:17" ht="15.75" customHeight="1" x14ac:dyDescent="0.6">
      <c r="G2" s="23"/>
      <c r="J2" s="23"/>
      <c r="M2" s="23"/>
      <c r="P2" s="23"/>
    </row>
    <row r="3" spans="3:17" ht="15.75" customHeight="1" x14ac:dyDescent="0.6">
      <c r="G3" s="23"/>
      <c r="J3" s="23"/>
      <c r="M3" s="23"/>
      <c r="P3" s="23"/>
    </row>
    <row r="4" spans="3:17" ht="15.75" customHeight="1" x14ac:dyDescent="0.6">
      <c r="G4" s="23"/>
      <c r="J4" s="23"/>
      <c r="M4" s="23"/>
      <c r="P4" s="23"/>
    </row>
    <row r="5" spans="3:17" ht="15.75" customHeight="1" x14ac:dyDescent="0.6">
      <c r="G5" s="23"/>
      <c r="J5" s="23"/>
      <c r="M5" s="23"/>
      <c r="P5" s="23"/>
    </row>
    <row r="6" spans="3:17" ht="85.5" customHeight="1" x14ac:dyDescent="0.6">
      <c r="C6" s="24" t="s">
        <v>44</v>
      </c>
      <c r="D6" s="209" t="s">
        <v>45</v>
      </c>
      <c r="E6" s="206"/>
      <c r="F6" s="209" t="s">
        <v>46</v>
      </c>
      <c r="G6" s="210"/>
      <c r="H6" s="206"/>
      <c r="I6" s="209" t="s">
        <v>47</v>
      </c>
      <c r="J6" s="210"/>
      <c r="K6" s="206"/>
      <c r="L6" s="202" t="s">
        <v>48</v>
      </c>
      <c r="M6" s="203"/>
      <c r="N6" s="204"/>
      <c r="O6" s="202" t="s">
        <v>49</v>
      </c>
      <c r="P6" s="203"/>
      <c r="Q6" s="204"/>
    </row>
    <row r="7" spans="3:17" ht="57.75" customHeight="1" x14ac:dyDescent="0.7">
      <c r="C7" s="25" t="s">
        <v>50</v>
      </c>
      <c r="D7" s="205">
        <f>'Enter your info'!G17*0.55</f>
        <v>124.93518987025479</v>
      </c>
      <c r="E7" s="206"/>
      <c r="F7" s="26">
        <f>'Enter your info'!G17*0.6</f>
        <v>136.2929344039143</v>
      </c>
      <c r="G7" s="27" t="s">
        <v>27</v>
      </c>
      <c r="H7" s="28">
        <f>'Enter your info'!G17*0.65</f>
        <v>147.65067893757382</v>
      </c>
      <c r="I7" s="29">
        <f>'Enter your info'!G17*0.65</f>
        <v>147.65067893757382</v>
      </c>
      <c r="J7" s="27" t="s">
        <v>27</v>
      </c>
      <c r="K7" s="30">
        <f>'Enter your info'!G17*0.7</f>
        <v>159.00842347123333</v>
      </c>
      <c r="L7" s="31">
        <f>'Enter your info'!G17*0.7</f>
        <v>159.00842347123333</v>
      </c>
      <c r="M7" s="32" t="s">
        <v>27</v>
      </c>
      <c r="N7" s="33">
        <f>'Enter your info'!G17*0.75</f>
        <v>170.36616800489287</v>
      </c>
      <c r="O7" s="31">
        <f>'Enter your info'!G17*0.75</f>
        <v>170.36616800489287</v>
      </c>
      <c r="P7" s="34" t="s">
        <v>27</v>
      </c>
      <c r="Q7" s="35">
        <f>'Enter your info'!G17*0.8</f>
        <v>181.72391253855241</v>
      </c>
    </row>
    <row r="8" spans="3:17" ht="57.75" customHeight="1" x14ac:dyDescent="0.7">
      <c r="C8" s="25" t="s">
        <v>51</v>
      </c>
      <c r="D8" s="207" t="str">
        <f>Scratch!A13</f>
        <v>2:21</v>
      </c>
      <c r="E8" s="206"/>
      <c r="F8" s="36" t="str">
        <f>Scratch!B13</f>
        <v>2:17</v>
      </c>
      <c r="G8" s="37" t="s">
        <v>27</v>
      </c>
      <c r="H8" s="38" t="str">
        <f>Scratch!D13</f>
        <v>2:13</v>
      </c>
      <c r="I8" s="39" t="str">
        <f>Scratch!E13</f>
        <v>2:13</v>
      </c>
      <c r="J8" s="37" t="s">
        <v>27</v>
      </c>
      <c r="K8" s="40" t="str">
        <f>Scratch!G13</f>
        <v>2:10</v>
      </c>
      <c r="L8" s="41" t="str">
        <f>Scratch!H13</f>
        <v>2:10</v>
      </c>
      <c r="M8" s="42" t="s">
        <v>27</v>
      </c>
      <c r="N8" s="43" t="str">
        <f>Scratch!J13</f>
        <v>2:7</v>
      </c>
      <c r="O8" s="41" t="str">
        <f>Scratch!K13</f>
        <v>2:7</v>
      </c>
      <c r="P8" s="44" t="s">
        <v>27</v>
      </c>
      <c r="Q8" s="45" t="str">
        <f>Scratch!M13</f>
        <v>2:4</v>
      </c>
    </row>
    <row r="9" spans="3:17" ht="57.75" customHeight="1" x14ac:dyDescent="0.7">
      <c r="C9" s="25" t="s">
        <v>52</v>
      </c>
      <c r="D9" s="208"/>
      <c r="E9" s="206"/>
      <c r="F9" s="46" t="str">
        <f>Scratch!C26</f>
        <v xml:space="preserve">3h 12m 41s </v>
      </c>
      <c r="G9" s="47" t="s">
        <v>27</v>
      </c>
      <c r="H9" s="48" t="str">
        <f>Scratch!E26</f>
        <v xml:space="preserve">3h 7m 4s </v>
      </c>
      <c r="I9" s="46" t="str">
        <f>Scratch!F26</f>
        <v xml:space="preserve">1h 33m 32s </v>
      </c>
      <c r="J9" s="47" t="s">
        <v>27</v>
      </c>
      <c r="K9" s="48" t="str">
        <f>Scratch!H26</f>
        <v xml:space="preserve">1h 31m 25s </v>
      </c>
      <c r="L9" s="46" t="str">
        <f>Scratch!I26</f>
        <v xml:space="preserve">0h 43m 20s </v>
      </c>
      <c r="M9" s="47" t="s">
        <v>27</v>
      </c>
      <c r="N9" s="48" t="str">
        <f>Scratch!K26</f>
        <v xml:space="preserve">0h 42m 20s </v>
      </c>
      <c r="O9" s="46" t="str">
        <f>Scratch!L26</f>
        <v xml:space="preserve">0h 21m 10s </v>
      </c>
      <c r="P9" s="47" t="s">
        <v>27</v>
      </c>
      <c r="Q9" s="48" t="str">
        <f>Scratch!N26</f>
        <v xml:space="preserve">0h 20m 40s </v>
      </c>
    </row>
    <row r="10" spans="3:17" ht="15.75" customHeight="1" x14ac:dyDescent="0.6">
      <c r="G10" s="23"/>
      <c r="J10" s="23"/>
      <c r="M10" s="23"/>
      <c r="P10" s="23"/>
    </row>
    <row r="11" spans="3:17" ht="15.75" customHeight="1" x14ac:dyDescent="0.6">
      <c r="C11" s="20" t="s">
        <v>53</v>
      </c>
      <c r="G11" s="23"/>
      <c r="J11" s="23"/>
      <c r="M11" s="23"/>
      <c r="P11" s="23"/>
    </row>
    <row r="12" spans="3:17" ht="15.75" customHeight="1" x14ac:dyDescent="0.6">
      <c r="C12" s="20" t="s">
        <v>54</v>
      </c>
      <c r="G12" s="23"/>
      <c r="J12" s="23"/>
      <c r="M12" s="23"/>
      <c r="P12" s="23"/>
    </row>
    <row r="13" spans="3:17" ht="15.75" customHeight="1" x14ac:dyDescent="0.6">
      <c r="G13" s="23"/>
      <c r="J13" s="23"/>
      <c r="M13" s="23"/>
      <c r="P13" s="23"/>
    </row>
    <row r="14" spans="3:17" ht="15.75" customHeight="1" x14ac:dyDescent="0.6">
      <c r="G14" s="23"/>
      <c r="J14" s="23"/>
      <c r="M14" s="23"/>
      <c r="P14" s="23"/>
    </row>
    <row r="15" spans="3:17" ht="15.75" customHeight="1" x14ac:dyDescent="0.6">
      <c r="G15" s="23"/>
      <c r="J15" s="23"/>
      <c r="M15" s="23"/>
      <c r="P15" s="23"/>
    </row>
    <row r="16" spans="3:17" ht="15.75" customHeight="1" x14ac:dyDescent="0.6">
      <c r="G16" s="23"/>
      <c r="J16" s="23"/>
      <c r="M16" s="23"/>
      <c r="P16" s="23"/>
    </row>
    <row r="17" spans="7:16" ht="15.75" customHeight="1" x14ac:dyDescent="0.6">
      <c r="G17" s="23"/>
      <c r="J17" s="23"/>
      <c r="M17" s="23"/>
      <c r="P17" s="23"/>
    </row>
    <row r="18" spans="7:16" ht="15.75" customHeight="1" x14ac:dyDescent="0.6">
      <c r="G18" s="23"/>
      <c r="J18" s="23"/>
      <c r="M18" s="23"/>
      <c r="P18" s="23"/>
    </row>
    <row r="19" spans="7:16" ht="15.75" customHeight="1" x14ac:dyDescent="0.6">
      <c r="G19" s="23"/>
      <c r="J19" s="23"/>
      <c r="M19" s="23"/>
      <c r="P19" s="23"/>
    </row>
    <row r="20" spans="7:16" ht="15.75" customHeight="1" x14ac:dyDescent="0.6">
      <c r="G20" s="23"/>
      <c r="J20" s="23"/>
      <c r="M20" s="23"/>
      <c r="P20" s="23"/>
    </row>
    <row r="21" spans="7:16" ht="15.75" customHeight="1" x14ac:dyDescent="0.6">
      <c r="G21" s="23"/>
      <c r="J21" s="23"/>
      <c r="M21" s="23"/>
      <c r="P21" s="23"/>
    </row>
    <row r="22" spans="7:16" ht="15.75" customHeight="1" x14ac:dyDescent="0.6">
      <c r="G22" s="23"/>
      <c r="J22" s="23"/>
      <c r="M22" s="23"/>
      <c r="P22" s="23"/>
    </row>
    <row r="23" spans="7:16" ht="15.75" customHeight="1" x14ac:dyDescent="0.6">
      <c r="G23" s="23"/>
      <c r="J23" s="23"/>
      <c r="M23" s="23"/>
      <c r="P23" s="23"/>
    </row>
    <row r="24" spans="7:16" ht="15.75" customHeight="1" x14ac:dyDescent="0.6">
      <c r="G24" s="23"/>
      <c r="J24" s="23"/>
      <c r="M24" s="23"/>
      <c r="P24" s="23"/>
    </row>
    <row r="25" spans="7:16" ht="15.75" customHeight="1" x14ac:dyDescent="0.6">
      <c r="G25" s="23"/>
      <c r="J25" s="23"/>
      <c r="M25" s="23"/>
      <c r="P25" s="23"/>
    </row>
    <row r="26" spans="7:16" ht="15.75" customHeight="1" x14ac:dyDescent="0.6">
      <c r="G26" s="23"/>
      <c r="J26" s="23"/>
      <c r="M26" s="23"/>
      <c r="P26" s="23"/>
    </row>
    <row r="27" spans="7:16" ht="15.75" customHeight="1" x14ac:dyDescent="0.6">
      <c r="G27" s="23"/>
      <c r="J27" s="23"/>
      <c r="M27" s="23"/>
      <c r="P27" s="23"/>
    </row>
    <row r="28" spans="7:16" ht="15.75" customHeight="1" x14ac:dyDescent="0.6">
      <c r="G28" s="23"/>
      <c r="J28" s="23"/>
      <c r="M28" s="23"/>
      <c r="P28" s="23"/>
    </row>
    <row r="29" spans="7:16" ht="15.75" customHeight="1" x14ac:dyDescent="0.6">
      <c r="G29" s="23"/>
      <c r="J29" s="23"/>
      <c r="M29" s="23"/>
      <c r="P29" s="23"/>
    </row>
    <row r="30" spans="7:16" ht="15.75" customHeight="1" x14ac:dyDescent="0.6">
      <c r="G30" s="23"/>
      <c r="J30" s="23"/>
      <c r="M30" s="23"/>
      <c r="P30" s="23"/>
    </row>
    <row r="31" spans="7:16" ht="15.75" customHeight="1" x14ac:dyDescent="0.6">
      <c r="G31" s="23"/>
      <c r="J31" s="23"/>
      <c r="M31" s="23"/>
      <c r="P31" s="23"/>
    </row>
    <row r="32" spans="7:16" ht="15.75" customHeight="1" x14ac:dyDescent="0.6">
      <c r="G32" s="23"/>
      <c r="J32" s="23"/>
      <c r="M32" s="23"/>
      <c r="P32" s="23"/>
    </row>
    <row r="33" spans="7:16" ht="15.75" customHeight="1" x14ac:dyDescent="0.6">
      <c r="G33" s="23"/>
      <c r="J33" s="23"/>
      <c r="M33" s="23"/>
      <c r="P33" s="23"/>
    </row>
    <row r="34" spans="7:16" ht="15.75" customHeight="1" x14ac:dyDescent="0.6">
      <c r="G34" s="23"/>
      <c r="J34" s="23"/>
      <c r="M34" s="23"/>
      <c r="P34" s="23"/>
    </row>
    <row r="35" spans="7:16" ht="15.75" customHeight="1" x14ac:dyDescent="0.6">
      <c r="G35" s="23"/>
      <c r="J35" s="23"/>
      <c r="M35" s="23"/>
      <c r="P35" s="23"/>
    </row>
    <row r="36" spans="7:16" ht="15.75" customHeight="1" x14ac:dyDescent="0.6">
      <c r="G36" s="23"/>
      <c r="J36" s="23"/>
      <c r="M36" s="23"/>
      <c r="P36" s="23"/>
    </row>
    <row r="37" spans="7:16" ht="15.75" customHeight="1" x14ac:dyDescent="0.6">
      <c r="G37" s="23"/>
      <c r="J37" s="23"/>
      <c r="M37" s="23"/>
      <c r="P37" s="23"/>
    </row>
    <row r="38" spans="7:16" ht="15.75" customHeight="1" x14ac:dyDescent="0.6">
      <c r="G38" s="23"/>
      <c r="J38" s="23"/>
      <c r="M38" s="23"/>
      <c r="P38" s="23"/>
    </row>
    <row r="39" spans="7:16" ht="15.75" customHeight="1" x14ac:dyDescent="0.6">
      <c r="G39" s="23"/>
      <c r="J39" s="23"/>
      <c r="M39" s="23"/>
      <c r="P39" s="23"/>
    </row>
    <row r="40" spans="7:16" ht="15.75" customHeight="1" x14ac:dyDescent="0.6">
      <c r="G40" s="23"/>
      <c r="J40" s="23"/>
      <c r="M40" s="23"/>
      <c r="P40" s="23"/>
    </row>
    <row r="41" spans="7:16" ht="15.75" customHeight="1" x14ac:dyDescent="0.6">
      <c r="G41" s="23"/>
      <c r="J41" s="23"/>
      <c r="M41" s="23"/>
      <c r="P41" s="23"/>
    </row>
    <row r="42" spans="7:16" ht="15.75" customHeight="1" x14ac:dyDescent="0.6">
      <c r="G42" s="23"/>
      <c r="J42" s="23"/>
      <c r="M42" s="23"/>
      <c r="P42" s="23"/>
    </row>
    <row r="43" spans="7:16" ht="15.75" customHeight="1" x14ac:dyDescent="0.6">
      <c r="G43" s="23"/>
      <c r="J43" s="23"/>
      <c r="M43" s="23"/>
      <c r="P43" s="23"/>
    </row>
    <row r="44" spans="7:16" ht="15.75" customHeight="1" x14ac:dyDescent="0.6">
      <c r="G44" s="23"/>
      <c r="J44" s="23"/>
      <c r="M44" s="23"/>
      <c r="P44" s="23"/>
    </row>
    <row r="45" spans="7:16" ht="15.75" customHeight="1" x14ac:dyDescent="0.6">
      <c r="G45" s="23"/>
      <c r="J45" s="23"/>
      <c r="M45" s="23"/>
      <c r="P45" s="23"/>
    </row>
    <row r="46" spans="7:16" ht="15.75" customHeight="1" x14ac:dyDescent="0.6">
      <c r="G46" s="23"/>
      <c r="J46" s="23"/>
      <c r="M46" s="23"/>
      <c r="P46" s="23"/>
    </row>
    <row r="47" spans="7:16" ht="15.75" customHeight="1" x14ac:dyDescent="0.6">
      <c r="G47" s="23"/>
      <c r="J47" s="23"/>
      <c r="M47" s="23"/>
      <c r="P47" s="23"/>
    </row>
    <row r="48" spans="7:16" ht="15.75" customHeight="1" x14ac:dyDescent="0.6">
      <c r="G48" s="23"/>
      <c r="J48" s="23"/>
      <c r="M48" s="23"/>
      <c r="P48" s="23"/>
    </row>
    <row r="49" spans="7:16" ht="15.75" customHeight="1" x14ac:dyDescent="0.6">
      <c r="G49" s="23"/>
      <c r="J49" s="23"/>
      <c r="M49" s="23"/>
      <c r="P49" s="23"/>
    </row>
    <row r="50" spans="7:16" ht="15.75" customHeight="1" x14ac:dyDescent="0.6">
      <c r="G50" s="23"/>
      <c r="J50" s="23"/>
      <c r="M50" s="23"/>
      <c r="P50" s="23"/>
    </row>
    <row r="51" spans="7:16" ht="15.75" customHeight="1" x14ac:dyDescent="0.6">
      <c r="G51" s="23"/>
      <c r="J51" s="23"/>
      <c r="M51" s="23"/>
      <c r="P51" s="23"/>
    </row>
    <row r="52" spans="7:16" ht="15.75" customHeight="1" x14ac:dyDescent="0.6">
      <c r="G52" s="23"/>
      <c r="J52" s="23"/>
      <c r="M52" s="23"/>
      <c r="P52" s="23"/>
    </row>
    <row r="53" spans="7:16" ht="15.75" customHeight="1" x14ac:dyDescent="0.6">
      <c r="G53" s="23"/>
      <c r="J53" s="23"/>
      <c r="M53" s="23"/>
      <c r="P53" s="23"/>
    </row>
    <row r="54" spans="7:16" ht="15.75" customHeight="1" x14ac:dyDescent="0.6">
      <c r="G54" s="23"/>
      <c r="J54" s="23"/>
      <c r="M54" s="23"/>
      <c r="P54" s="23"/>
    </row>
    <row r="55" spans="7:16" ht="15.75" customHeight="1" x14ac:dyDescent="0.6">
      <c r="G55" s="23"/>
      <c r="J55" s="23"/>
      <c r="M55" s="23"/>
      <c r="P55" s="23"/>
    </row>
    <row r="56" spans="7:16" ht="15.75" customHeight="1" x14ac:dyDescent="0.6">
      <c r="G56" s="23"/>
      <c r="J56" s="23"/>
      <c r="M56" s="23"/>
      <c r="P56" s="23"/>
    </row>
    <row r="57" spans="7:16" ht="15.75" customHeight="1" x14ac:dyDescent="0.6">
      <c r="G57" s="23"/>
      <c r="J57" s="23"/>
      <c r="M57" s="23"/>
      <c r="P57" s="23"/>
    </row>
    <row r="58" spans="7:16" ht="15.75" customHeight="1" x14ac:dyDescent="0.6">
      <c r="G58" s="23"/>
      <c r="J58" s="23"/>
      <c r="M58" s="23"/>
      <c r="P58" s="23"/>
    </row>
    <row r="59" spans="7:16" ht="15.75" customHeight="1" x14ac:dyDescent="0.6">
      <c r="G59" s="23"/>
      <c r="J59" s="23"/>
      <c r="M59" s="23"/>
      <c r="P59" s="23"/>
    </row>
    <row r="60" spans="7:16" ht="15.75" customHeight="1" x14ac:dyDescent="0.6">
      <c r="G60" s="23"/>
      <c r="J60" s="23"/>
      <c r="M60" s="23"/>
      <c r="P60" s="23"/>
    </row>
    <row r="61" spans="7:16" ht="15.75" customHeight="1" x14ac:dyDescent="0.6">
      <c r="G61" s="23"/>
      <c r="J61" s="23"/>
      <c r="M61" s="23"/>
      <c r="P61" s="23"/>
    </row>
    <row r="62" spans="7:16" ht="15.75" customHeight="1" x14ac:dyDescent="0.6">
      <c r="G62" s="23"/>
      <c r="J62" s="23"/>
      <c r="M62" s="23"/>
      <c r="P62" s="23"/>
    </row>
    <row r="63" spans="7:16" ht="15.75" customHeight="1" x14ac:dyDescent="0.6">
      <c r="G63" s="23"/>
      <c r="J63" s="23"/>
      <c r="M63" s="23"/>
      <c r="P63" s="23"/>
    </row>
    <row r="64" spans="7:16" ht="15.75" customHeight="1" x14ac:dyDescent="0.6">
      <c r="G64" s="23"/>
      <c r="J64" s="23"/>
      <c r="M64" s="23"/>
      <c r="P64" s="23"/>
    </row>
    <row r="65" spans="7:16" ht="15.75" customHeight="1" x14ac:dyDescent="0.6">
      <c r="G65" s="23"/>
      <c r="J65" s="23"/>
      <c r="M65" s="23"/>
      <c r="P65" s="23"/>
    </row>
    <row r="66" spans="7:16" ht="15.75" customHeight="1" x14ac:dyDescent="0.6">
      <c r="G66" s="23"/>
      <c r="J66" s="23"/>
      <c r="M66" s="23"/>
      <c r="P66" s="23"/>
    </row>
    <row r="67" spans="7:16" ht="15.75" customHeight="1" x14ac:dyDescent="0.6">
      <c r="G67" s="23"/>
      <c r="J67" s="23"/>
      <c r="M67" s="23"/>
      <c r="P67" s="23"/>
    </row>
    <row r="68" spans="7:16" ht="15.75" customHeight="1" x14ac:dyDescent="0.6">
      <c r="G68" s="23"/>
      <c r="J68" s="23"/>
      <c r="M68" s="23"/>
      <c r="P68" s="23"/>
    </row>
    <row r="69" spans="7:16" ht="15.75" customHeight="1" x14ac:dyDescent="0.6">
      <c r="G69" s="23"/>
      <c r="J69" s="23"/>
      <c r="M69" s="23"/>
      <c r="P69" s="23"/>
    </row>
    <row r="70" spans="7:16" ht="15.75" customHeight="1" x14ac:dyDescent="0.6">
      <c r="G70" s="23"/>
      <c r="J70" s="23"/>
      <c r="M70" s="23"/>
      <c r="P70" s="23"/>
    </row>
    <row r="71" spans="7:16" ht="15.75" customHeight="1" x14ac:dyDescent="0.6">
      <c r="G71" s="23"/>
      <c r="J71" s="23"/>
      <c r="M71" s="23"/>
      <c r="P71" s="23"/>
    </row>
    <row r="72" spans="7:16" ht="15.75" customHeight="1" x14ac:dyDescent="0.6">
      <c r="G72" s="23"/>
      <c r="J72" s="23"/>
      <c r="M72" s="23"/>
      <c r="P72" s="23"/>
    </row>
    <row r="73" spans="7:16" ht="15.75" customHeight="1" x14ac:dyDescent="0.6">
      <c r="G73" s="23"/>
      <c r="J73" s="23"/>
      <c r="M73" s="23"/>
      <c r="P73" s="23"/>
    </row>
    <row r="74" spans="7:16" ht="15.75" customHeight="1" x14ac:dyDescent="0.6">
      <c r="G74" s="23"/>
      <c r="J74" s="23"/>
      <c r="M74" s="23"/>
      <c r="P74" s="23"/>
    </row>
    <row r="75" spans="7:16" ht="15.75" customHeight="1" x14ac:dyDescent="0.6">
      <c r="G75" s="23"/>
      <c r="J75" s="23"/>
      <c r="M75" s="23"/>
      <c r="P75" s="23"/>
    </row>
    <row r="76" spans="7:16" ht="15.75" customHeight="1" x14ac:dyDescent="0.6">
      <c r="G76" s="23"/>
      <c r="J76" s="23"/>
      <c r="M76" s="23"/>
      <c r="P76" s="23"/>
    </row>
    <row r="77" spans="7:16" ht="15.75" customHeight="1" x14ac:dyDescent="0.6">
      <c r="G77" s="23"/>
      <c r="J77" s="23"/>
      <c r="M77" s="23"/>
      <c r="P77" s="23"/>
    </row>
    <row r="78" spans="7:16" ht="15.75" customHeight="1" x14ac:dyDescent="0.6">
      <c r="G78" s="23"/>
      <c r="J78" s="23"/>
      <c r="M78" s="23"/>
      <c r="P78" s="23"/>
    </row>
    <row r="79" spans="7:16" ht="15.75" customHeight="1" x14ac:dyDescent="0.6">
      <c r="G79" s="23"/>
      <c r="J79" s="23"/>
      <c r="M79" s="23"/>
      <c r="P79" s="23"/>
    </row>
    <row r="80" spans="7:16" ht="15.75" customHeight="1" x14ac:dyDescent="0.6">
      <c r="G80" s="23"/>
      <c r="J80" s="23"/>
      <c r="M80" s="23"/>
      <c r="P80" s="23"/>
    </row>
    <row r="81" spans="7:16" ht="15.75" customHeight="1" x14ac:dyDescent="0.6">
      <c r="G81" s="23"/>
      <c r="J81" s="23"/>
      <c r="M81" s="23"/>
      <c r="P81" s="23"/>
    </row>
    <row r="82" spans="7:16" ht="15.75" customHeight="1" x14ac:dyDescent="0.6">
      <c r="G82" s="23"/>
      <c r="J82" s="23"/>
      <c r="M82" s="23"/>
      <c r="P82" s="23"/>
    </row>
    <row r="83" spans="7:16" ht="15.75" customHeight="1" x14ac:dyDescent="0.6">
      <c r="G83" s="23"/>
      <c r="J83" s="23"/>
      <c r="M83" s="23"/>
      <c r="P83" s="23"/>
    </row>
    <row r="84" spans="7:16" ht="15.75" customHeight="1" x14ac:dyDescent="0.6">
      <c r="G84" s="23"/>
      <c r="J84" s="23"/>
      <c r="M84" s="23"/>
      <c r="P84" s="23"/>
    </row>
    <row r="85" spans="7:16" ht="15.75" customHeight="1" x14ac:dyDescent="0.6">
      <c r="G85" s="23"/>
      <c r="J85" s="23"/>
      <c r="M85" s="23"/>
      <c r="P85" s="23"/>
    </row>
    <row r="86" spans="7:16" ht="15.75" customHeight="1" x14ac:dyDescent="0.6">
      <c r="G86" s="23"/>
      <c r="J86" s="23"/>
      <c r="M86" s="23"/>
      <c r="P86" s="23"/>
    </row>
    <row r="87" spans="7:16" ht="15.75" customHeight="1" x14ac:dyDescent="0.6">
      <c r="G87" s="23"/>
      <c r="J87" s="23"/>
      <c r="M87" s="23"/>
      <c r="P87" s="23"/>
    </row>
    <row r="88" spans="7:16" ht="15.75" customHeight="1" x14ac:dyDescent="0.6">
      <c r="G88" s="23"/>
      <c r="J88" s="23"/>
      <c r="M88" s="23"/>
      <c r="P88" s="23"/>
    </row>
    <row r="89" spans="7:16" ht="15.75" customHeight="1" x14ac:dyDescent="0.6">
      <c r="G89" s="23"/>
      <c r="J89" s="23"/>
      <c r="M89" s="23"/>
      <c r="P89" s="23"/>
    </row>
    <row r="90" spans="7:16" ht="15.75" customHeight="1" x14ac:dyDescent="0.6">
      <c r="G90" s="23"/>
      <c r="J90" s="23"/>
      <c r="M90" s="23"/>
      <c r="P90" s="23"/>
    </row>
    <row r="91" spans="7:16" ht="15.75" customHeight="1" x14ac:dyDescent="0.6">
      <c r="G91" s="23"/>
      <c r="J91" s="23"/>
      <c r="M91" s="23"/>
      <c r="P91" s="23"/>
    </row>
    <row r="92" spans="7:16" ht="15.75" customHeight="1" x14ac:dyDescent="0.6">
      <c r="G92" s="23"/>
      <c r="J92" s="23"/>
      <c r="M92" s="23"/>
      <c r="P92" s="23"/>
    </row>
    <row r="93" spans="7:16" ht="15.75" customHeight="1" x14ac:dyDescent="0.6">
      <c r="G93" s="23"/>
      <c r="J93" s="23"/>
      <c r="M93" s="23"/>
      <c r="P93" s="23"/>
    </row>
    <row r="94" spans="7:16" ht="15.75" customHeight="1" x14ac:dyDescent="0.6">
      <c r="G94" s="23"/>
      <c r="J94" s="23"/>
      <c r="M94" s="23"/>
      <c r="P94" s="23"/>
    </row>
    <row r="95" spans="7:16" ht="15.75" customHeight="1" x14ac:dyDescent="0.6">
      <c r="G95" s="23"/>
      <c r="J95" s="23"/>
      <c r="M95" s="23"/>
      <c r="P95" s="23"/>
    </row>
    <row r="96" spans="7:16" ht="15.75" customHeight="1" x14ac:dyDescent="0.6">
      <c r="G96" s="23"/>
      <c r="J96" s="23"/>
      <c r="M96" s="23"/>
      <c r="P96" s="23"/>
    </row>
    <row r="97" spans="7:16" ht="15.75" customHeight="1" x14ac:dyDescent="0.6">
      <c r="G97" s="23"/>
      <c r="J97" s="23"/>
      <c r="M97" s="23"/>
      <c r="P97" s="23"/>
    </row>
    <row r="98" spans="7:16" ht="15.75" customHeight="1" x14ac:dyDescent="0.6">
      <c r="G98" s="23"/>
      <c r="J98" s="23"/>
      <c r="M98" s="23"/>
      <c r="P98" s="23"/>
    </row>
    <row r="99" spans="7:16" ht="15.75" customHeight="1" x14ac:dyDescent="0.6">
      <c r="G99" s="23"/>
      <c r="J99" s="23"/>
      <c r="M99" s="23"/>
      <c r="P99" s="23"/>
    </row>
    <row r="100" spans="7:16" ht="15.75" customHeight="1" x14ac:dyDescent="0.6">
      <c r="G100" s="23"/>
      <c r="J100" s="23"/>
      <c r="M100" s="23"/>
      <c r="P100" s="23"/>
    </row>
    <row r="101" spans="7:16" ht="15.75" customHeight="1" x14ac:dyDescent="0.6">
      <c r="G101" s="23"/>
      <c r="J101" s="23"/>
      <c r="M101" s="23"/>
      <c r="P101" s="23"/>
    </row>
    <row r="102" spans="7:16" ht="15.75" customHeight="1" x14ac:dyDescent="0.6">
      <c r="G102" s="23"/>
      <c r="J102" s="23"/>
      <c r="M102" s="23"/>
      <c r="P102" s="23"/>
    </row>
    <row r="103" spans="7:16" ht="15.75" customHeight="1" x14ac:dyDescent="0.6">
      <c r="G103" s="23"/>
      <c r="J103" s="23"/>
      <c r="M103" s="23"/>
      <c r="P103" s="23"/>
    </row>
    <row r="104" spans="7:16" ht="15.75" customHeight="1" x14ac:dyDescent="0.6">
      <c r="G104" s="23"/>
      <c r="J104" s="23"/>
      <c r="M104" s="23"/>
      <c r="P104" s="23"/>
    </row>
    <row r="105" spans="7:16" ht="15.75" customHeight="1" x14ac:dyDescent="0.6">
      <c r="G105" s="23"/>
      <c r="J105" s="23"/>
      <c r="M105" s="23"/>
      <c r="P105" s="23"/>
    </row>
    <row r="106" spans="7:16" ht="15.75" customHeight="1" x14ac:dyDescent="0.6">
      <c r="G106" s="23"/>
      <c r="J106" s="23"/>
      <c r="M106" s="23"/>
      <c r="P106" s="23"/>
    </row>
    <row r="107" spans="7:16" ht="15.75" customHeight="1" x14ac:dyDescent="0.6">
      <c r="G107" s="23"/>
      <c r="J107" s="23"/>
      <c r="M107" s="23"/>
      <c r="P107" s="23"/>
    </row>
    <row r="108" spans="7:16" ht="15.75" customHeight="1" x14ac:dyDescent="0.6">
      <c r="G108" s="23"/>
      <c r="J108" s="23"/>
      <c r="M108" s="23"/>
      <c r="P108" s="23"/>
    </row>
    <row r="109" spans="7:16" ht="15.75" customHeight="1" x14ac:dyDescent="0.6">
      <c r="G109" s="23"/>
      <c r="J109" s="23"/>
      <c r="M109" s="23"/>
      <c r="P109" s="23"/>
    </row>
    <row r="110" spans="7:16" ht="15.75" customHeight="1" x14ac:dyDescent="0.6">
      <c r="G110" s="23"/>
      <c r="J110" s="23"/>
      <c r="M110" s="23"/>
      <c r="P110" s="23"/>
    </row>
    <row r="111" spans="7:16" ht="15.75" customHeight="1" x14ac:dyDescent="0.6">
      <c r="G111" s="23"/>
      <c r="J111" s="23"/>
      <c r="M111" s="23"/>
      <c r="P111" s="23"/>
    </row>
    <row r="112" spans="7:16" ht="15.75" customHeight="1" x14ac:dyDescent="0.6">
      <c r="G112" s="23"/>
      <c r="J112" s="23"/>
      <c r="M112" s="23"/>
      <c r="P112" s="23"/>
    </row>
    <row r="113" spans="7:16" ht="15.75" customHeight="1" x14ac:dyDescent="0.6">
      <c r="G113" s="23"/>
      <c r="J113" s="23"/>
      <c r="M113" s="23"/>
      <c r="P113" s="23"/>
    </row>
    <row r="114" spans="7:16" ht="15.75" customHeight="1" x14ac:dyDescent="0.6">
      <c r="G114" s="23"/>
      <c r="J114" s="23"/>
      <c r="M114" s="23"/>
      <c r="P114" s="23"/>
    </row>
    <row r="115" spans="7:16" ht="15.75" customHeight="1" x14ac:dyDescent="0.6">
      <c r="G115" s="23"/>
      <c r="J115" s="23"/>
      <c r="M115" s="23"/>
      <c r="P115" s="23"/>
    </row>
    <row r="116" spans="7:16" ht="15.75" customHeight="1" x14ac:dyDescent="0.6">
      <c r="G116" s="23"/>
      <c r="J116" s="23"/>
      <c r="M116" s="23"/>
      <c r="P116" s="23"/>
    </row>
    <row r="117" spans="7:16" ht="15.75" customHeight="1" x14ac:dyDescent="0.6">
      <c r="G117" s="23"/>
      <c r="J117" s="23"/>
      <c r="M117" s="23"/>
      <c r="P117" s="23"/>
    </row>
    <row r="118" spans="7:16" ht="15.75" customHeight="1" x14ac:dyDescent="0.6">
      <c r="G118" s="23"/>
      <c r="J118" s="23"/>
      <c r="M118" s="23"/>
      <c r="P118" s="23"/>
    </row>
    <row r="119" spans="7:16" ht="15.75" customHeight="1" x14ac:dyDescent="0.6">
      <c r="G119" s="23"/>
      <c r="J119" s="23"/>
      <c r="M119" s="23"/>
      <c r="P119" s="23"/>
    </row>
    <row r="120" spans="7:16" ht="15.75" customHeight="1" x14ac:dyDescent="0.6">
      <c r="G120" s="23"/>
      <c r="J120" s="23"/>
      <c r="M120" s="23"/>
      <c r="P120" s="23"/>
    </row>
    <row r="121" spans="7:16" ht="15.75" customHeight="1" x14ac:dyDescent="0.6">
      <c r="G121" s="23"/>
      <c r="J121" s="23"/>
      <c r="M121" s="23"/>
      <c r="P121" s="23"/>
    </row>
    <row r="122" spans="7:16" ht="15.75" customHeight="1" x14ac:dyDescent="0.6">
      <c r="G122" s="23"/>
      <c r="J122" s="23"/>
      <c r="M122" s="23"/>
      <c r="P122" s="23"/>
    </row>
    <row r="123" spans="7:16" ht="15.75" customHeight="1" x14ac:dyDescent="0.6">
      <c r="G123" s="23"/>
      <c r="J123" s="23"/>
      <c r="M123" s="23"/>
      <c r="P123" s="23"/>
    </row>
    <row r="124" spans="7:16" ht="15.75" customHeight="1" x14ac:dyDescent="0.6">
      <c r="G124" s="23"/>
      <c r="J124" s="23"/>
      <c r="M124" s="23"/>
      <c r="P124" s="23"/>
    </row>
    <row r="125" spans="7:16" ht="15.75" customHeight="1" x14ac:dyDescent="0.6">
      <c r="G125" s="23"/>
      <c r="J125" s="23"/>
      <c r="M125" s="23"/>
      <c r="P125" s="23"/>
    </row>
    <row r="126" spans="7:16" ht="15.75" customHeight="1" x14ac:dyDescent="0.6">
      <c r="G126" s="23"/>
      <c r="J126" s="23"/>
      <c r="M126" s="23"/>
      <c r="P126" s="23"/>
    </row>
    <row r="127" spans="7:16" ht="15.75" customHeight="1" x14ac:dyDescent="0.6">
      <c r="G127" s="23"/>
      <c r="J127" s="23"/>
      <c r="M127" s="23"/>
      <c r="P127" s="23"/>
    </row>
    <row r="128" spans="7:16" ht="15.75" customHeight="1" x14ac:dyDescent="0.6">
      <c r="G128" s="23"/>
      <c r="J128" s="23"/>
      <c r="M128" s="23"/>
      <c r="P128" s="23"/>
    </row>
    <row r="129" spans="7:16" ht="15.75" customHeight="1" x14ac:dyDescent="0.6">
      <c r="G129" s="23"/>
      <c r="J129" s="23"/>
      <c r="M129" s="23"/>
      <c r="P129" s="23"/>
    </row>
    <row r="130" spans="7:16" ht="15.75" customHeight="1" x14ac:dyDescent="0.6">
      <c r="G130" s="23"/>
      <c r="J130" s="23"/>
      <c r="M130" s="23"/>
      <c r="P130" s="23"/>
    </row>
    <row r="131" spans="7:16" ht="15.75" customHeight="1" x14ac:dyDescent="0.6">
      <c r="G131" s="23"/>
      <c r="J131" s="23"/>
      <c r="M131" s="23"/>
      <c r="P131" s="23"/>
    </row>
    <row r="132" spans="7:16" ht="15.75" customHeight="1" x14ac:dyDescent="0.6">
      <c r="G132" s="23"/>
      <c r="J132" s="23"/>
      <c r="M132" s="23"/>
      <c r="P132" s="23"/>
    </row>
    <row r="133" spans="7:16" ht="15.75" customHeight="1" x14ac:dyDescent="0.6">
      <c r="G133" s="23"/>
      <c r="J133" s="23"/>
      <c r="M133" s="23"/>
      <c r="P133" s="23"/>
    </row>
    <row r="134" spans="7:16" ht="15.75" customHeight="1" x14ac:dyDescent="0.6">
      <c r="G134" s="23"/>
      <c r="J134" s="23"/>
      <c r="M134" s="23"/>
      <c r="P134" s="23"/>
    </row>
    <row r="135" spans="7:16" ht="15.75" customHeight="1" x14ac:dyDescent="0.6">
      <c r="G135" s="23"/>
      <c r="J135" s="23"/>
      <c r="M135" s="23"/>
      <c r="P135" s="23"/>
    </row>
    <row r="136" spans="7:16" ht="15.75" customHeight="1" x14ac:dyDescent="0.6">
      <c r="G136" s="23"/>
      <c r="J136" s="23"/>
      <c r="M136" s="23"/>
      <c r="P136" s="23"/>
    </row>
    <row r="137" spans="7:16" ht="15.75" customHeight="1" x14ac:dyDescent="0.6">
      <c r="G137" s="23"/>
      <c r="J137" s="23"/>
      <c r="M137" s="23"/>
      <c r="P137" s="23"/>
    </row>
    <row r="138" spans="7:16" ht="15.75" customHeight="1" x14ac:dyDescent="0.6">
      <c r="G138" s="23"/>
      <c r="J138" s="23"/>
      <c r="M138" s="23"/>
      <c r="P138" s="23"/>
    </row>
    <row r="139" spans="7:16" ht="15.75" customHeight="1" x14ac:dyDescent="0.6">
      <c r="G139" s="23"/>
      <c r="J139" s="23"/>
      <c r="M139" s="23"/>
      <c r="P139" s="23"/>
    </row>
    <row r="140" spans="7:16" ht="15.75" customHeight="1" x14ac:dyDescent="0.6">
      <c r="G140" s="23"/>
      <c r="J140" s="23"/>
      <c r="M140" s="23"/>
      <c r="P140" s="23"/>
    </row>
    <row r="141" spans="7:16" ht="15.75" customHeight="1" x14ac:dyDescent="0.6">
      <c r="G141" s="23"/>
      <c r="J141" s="23"/>
      <c r="M141" s="23"/>
      <c r="P141" s="23"/>
    </row>
    <row r="142" spans="7:16" ht="15.75" customHeight="1" x14ac:dyDescent="0.6">
      <c r="G142" s="23"/>
      <c r="J142" s="23"/>
      <c r="M142" s="23"/>
      <c r="P142" s="23"/>
    </row>
    <row r="143" spans="7:16" ht="15.75" customHeight="1" x14ac:dyDescent="0.6">
      <c r="G143" s="23"/>
      <c r="J143" s="23"/>
      <c r="M143" s="23"/>
      <c r="P143" s="23"/>
    </row>
    <row r="144" spans="7:16" ht="15.75" customHeight="1" x14ac:dyDescent="0.6">
      <c r="G144" s="23"/>
      <c r="J144" s="23"/>
      <c r="M144" s="23"/>
      <c r="P144" s="23"/>
    </row>
    <row r="145" spans="7:16" ht="15.75" customHeight="1" x14ac:dyDescent="0.6">
      <c r="G145" s="23"/>
      <c r="J145" s="23"/>
      <c r="M145" s="23"/>
      <c r="P145" s="23"/>
    </row>
    <row r="146" spans="7:16" ht="15.75" customHeight="1" x14ac:dyDescent="0.6">
      <c r="G146" s="23"/>
      <c r="J146" s="23"/>
      <c r="M146" s="23"/>
      <c r="P146" s="23"/>
    </row>
    <row r="147" spans="7:16" ht="15.75" customHeight="1" x14ac:dyDescent="0.6">
      <c r="G147" s="23"/>
      <c r="J147" s="23"/>
      <c r="M147" s="23"/>
      <c r="P147" s="23"/>
    </row>
    <row r="148" spans="7:16" ht="15.75" customHeight="1" x14ac:dyDescent="0.6">
      <c r="G148" s="23"/>
      <c r="J148" s="23"/>
      <c r="M148" s="23"/>
      <c r="P148" s="23"/>
    </row>
    <row r="149" spans="7:16" ht="15.75" customHeight="1" x14ac:dyDescent="0.6">
      <c r="G149" s="23"/>
      <c r="J149" s="23"/>
      <c r="M149" s="23"/>
      <c r="P149" s="23"/>
    </row>
    <row r="150" spans="7:16" ht="15.75" customHeight="1" x14ac:dyDescent="0.6">
      <c r="G150" s="23"/>
      <c r="J150" s="23"/>
      <c r="M150" s="23"/>
      <c r="P150" s="23"/>
    </row>
    <row r="151" spans="7:16" ht="15.75" customHeight="1" x14ac:dyDescent="0.6">
      <c r="G151" s="23"/>
      <c r="J151" s="23"/>
      <c r="M151" s="23"/>
      <c r="P151" s="23"/>
    </row>
    <row r="152" spans="7:16" ht="15.75" customHeight="1" x14ac:dyDescent="0.6">
      <c r="G152" s="23"/>
      <c r="J152" s="23"/>
      <c r="M152" s="23"/>
      <c r="P152" s="23"/>
    </row>
    <row r="153" spans="7:16" ht="15.75" customHeight="1" x14ac:dyDescent="0.6">
      <c r="G153" s="23"/>
      <c r="J153" s="23"/>
      <c r="M153" s="23"/>
      <c r="P153" s="23"/>
    </row>
    <row r="154" spans="7:16" ht="15.75" customHeight="1" x14ac:dyDescent="0.6">
      <c r="G154" s="23"/>
      <c r="J154" s="23"/>
      <c r="M154" s="23"/>
      <c r="P154" s="23"/>
    </row>
    <row r="155" spans="7:16" ht="15.75" customHeight="1" x14ac:dyDescent="0.6">
      <c r="G155" s="23"/>
      <c r="J155" s="23"/>
      <c r="M155" s="23"/>
      <c r="P155" s="23"/>
    </row>
    <row r="156" spans="7:16" ht="15.75" customHeight="1" x14ac:dyDescent="0.6">
      <c r="G156" s="23"/>
      <c r="J156" s="23"/>
      <c r="M156" s="23"/>
      <c r="P156" s="23"/>
    </row>
    <row r="157" spans="7:16" ht="15.75" customHeight="1" x14ac:dyDescent="0.6">
      <c r="G157" s="23"/>
      <c r="J157" s="23"/>
      <c r="M157" s="23"/>
      <c r="P157" s="23"/>
    </row>
    <row r="158" spans="7:16" ht="15.75" customHeight="1" x14ac:dyDescent="0.6">
      <c r="G158" s="23"/>
      <c r="J158" s="23"/>
      <c r="M158" s="23"/>
      <c r="P158" s="23"/>
    </row>
    <row r="159" spans="7:16" ht="15.75" customHeight="1" x14ac:dyDescent="0.6">
      <c r="G159" s="23"/>
      <c r="J159" s="23"/>
      <c r="M159" s="23"/>
      <c r="P159" s="23"/>
    </row>
    <row r="160" spans="7:16" ht="15.75" customHeight="1" x14ac:dyDescent="0.6">
      <c r="G160" s="23"/>
      <c r="J160" s="23"/>
      <c r="M160" s="23"/>
      <c r="P160" s="23"/>
    </row>
    <row r="161" spans="7:16" ht="15.75" customHeight="1" x14ac:dyDescent="0.6">
      <c r="G161" s="23"/>
      <c r="J161" s="23"/>
      <c r="M161" s="23"/>
      <c r="P161" s="23"/>
    </row>
    <row r="162" spans="7:16" ht="15.75" customHeight="1" x14ac:dyDescent="0.6">
      <c r="G162" s="23"/>
      <c r="J162" s="23"/>
      <c r="M162" s="23"/>
      <c r="P162" s="23"/>
    </row>
    <row r="163" spans="7:16" ht="15.75" customHeight="1" x14ac:dyDescent="0.6">
      <c r="G163" s="23"/>
      <c r="J163" s="23"/>
      <c r="M163" s="23"/>
      <c r="P163" s="23"/>
    </row>
    <row r="164" spans="7:16" ht="15.75" customHeight="1" x14ac:dyDescent="0.6">
      <c r="G164" s="23"/>
      <c r="J164" s="23"/>
      <c r="M164" s="23"/>
      <c r="P164" s="23"/>
    </row>
    <row r="165" spans="7:16" ht="15.75" customHeight="1" x14ac:dyDescent="0.6">
      <c r="G165" s="23"/>
      <c r="J165" s="23"/>
      <c r="M165" s="23"/>
      <c r="P165" s="23"/>
    </row>
    <row r="166" spans="7:16" ht="15.75" customHeight="1" x14ac:dyDescent="0.6">
      <c r="G166" s="23"/>
      <c r="J166" s="23"/>
      <c r="M166" s="23"/>
      <c r="P166" s="23"/>
    </row>
    <row r="167" spans="7:16" ht="15.75" customHeight="1" x14ac:dyDescent="0.6">
      <c r="G167" s="23"/>
      <c r="J167" s="23"/>
      <c r="M167" s="23"/>
      <c r="P167" s="23"/>
    </row>
    <row r="168" spans="7:16" ht="15.75" customHeight="1" x14ac:dyDescent="0.6">
      <c r="G168" s="23"/>
      <c r="J168" s="23"/>
      <c r="M168" s="23"/>
      <c r="P168" s="23"/>
    </row>
    <row r="169" spans="7:16" ht="15.75" customHeight="1" x14ac:dyDescent="0.6">
      <c r="G169" s="23"/>
      <c r="J169" s="23"/>
      <c r="M169" s="23"/>
      <c r="P169" s="23"/>
    </row>
    <row r="170" spans="7:16" ht="15.75" customHeight="1" x14ac:dyDescent="0.6">
      <c r="G170" s="23"/>
      <c r="J170" s="23"/>
      <c r="M170" s="23"/>
      <c r="P170" s="23"/>
    </row>
    <row r="171" spans="7:16" ht="15.75" customHeight="1" x14ac:dyDescent="0.6">
      <c r="G171" s="23"/>
      <c r="J171" s="23"/>
      <c r="M171" s="23"/>
      <c r="P171" s="23"/>
    </row>
    <row r="172" spans="7:16" ht="15.75" customHeight="1" x14ac:dyDescent="0.6">
      <c r="G172" s="23"/>
      <c r="J172" s="23"/>
      <c r="M172" s="23"/>
      <c r="P172" s="23"/>
    </row>
    <row r="173" spans="7:16" ht="15.75" customHeight="1" x14ac:dyDescent="0.6">
      <c r="G173" s="23"/>
      <c r="J173" s="23"/>
      <c r="M173" s="23"/>
      <c r="P173" s="23"/>
    </row>
    <row r="174" spans="7:16" ht="15.75" customHeight="1" x14ac:dyDescent="0.6">
      <c r="G174" s="23"/>
      <c r="J174" s="23"/>
      <c r="M174" s="23"/>
      <c r="P174" s="23"/>
    </row>
    <row r="175" spans="7:16" ht="15.75" customHeight="1" x14ac:dyDescent="0.6">
      <c r="G175" s="23"/>
      <c r="J175" s="23"/>
      <c r="M175" s="23"/>
      <c r="P175" s="23"/>
    </row>
    <row r="176" spans="7:16" ht="15.75" customHeight="1" x14ac:dyDescent="0.6">
      <c r="G176" s="23"/>
      <c r="J176" s="23"/>
      <c r="M176" s="23"/>
      <c r="P176" s="23"/>
    </row>
    <row r="177" spans="7:16" ht="15.75" customHeight="1" x14ac:dyDescent="0.6">
      <c r="G177" s="23"/>
      <c r="J177" s="23"/>
      <c r="M177" s="23"/>
      <c r="P177" s="23"/>
    </row>
    <row r="178" spans="7:16" ht="15.75" customHeight="1" x14ac:dyDescent="0.6">
      <c r="G178" s="23"/>
      <c r="J178" s="23"/>
      <c r="M178" s="23"/>
      <c r="P178" s="23"/>
    </row>
    <row r="179" spans="7:16" ht="15.75" customHeight="1" x14ac:dyDescent="0.6">
      <c r="G179" s="23"/>
      <c r="J179" s="23"/>
      <c r="M179" s="23"/>
      <c r="P179" s="23"/>
    </row>
    <row r="180" spans="7:16" ht="15.75" customHeight="1" x14ac:dyDescent="0.6">
      <c r="G180" s="23"/>
      <c r="J180" s="23"/>
      <c r="M180" s="23"/>
      <c r="P180" s="23"/>
    </row>
    <row r="181" spans="7:16" ht="15.75" customHeight="1" x14ac:dyDescent="0.6">
      <c r="G181" s="23"/>
      <c r="J181" s="23"/>
      <c r="M181" s="23"/>
      <c r="P181" s="23"/>
    </row>
    <row r="182" spans="7:16" ht="15.75" customHeight="1" x14ac:dyDescent="0.6">
      <c r="G182" s="23"/>
      <c r="J182" s="23"/>
      <c r="M182" s="23"/>
      <c r="P182" s="23"/>
    </row>
    <row r="183" spans="7:16" ht="15.75" customHeight="1" x14ac:dyDescent="0.6">
      <c r="G183" s="23"/>
      <c r="J183" s="23"/>
      <c r="M183" s="23"/>
      <c r="P183" s="23"/>
    </row>
    <row r="184" spans="7:16" ht="15.75" customHeight="1" x14ac:dyDescent="0.6">
      <c r="G184" s="23"/>
      <c r="J184" s="23"/>
      <c r="M184" s="23"/>
      <c r="P184" s="23"/>
    </row>
    <row r="185" spans="7:16" ht="15.75" customHeight="1" x14ac:dyDescent="0.6">
      <c r="G185" s="23"/>
      <c r="J185" s="23"/>
      <c r="M185" s="23"/>
      <c r="P185" s="23"/>
    </row>
    <row r="186" spans="7:16" ht="15.75" customHeight="1" x14ac:dyDescent="0.6">
      <c r="G186" s="23"/>
      <c r="J186" s="23"/>
      <c r="M186" s="23"/>
      <c r="P186" s="23"/>
    </row>
    <row r="187" spans="7:16" ht="15.75" customHeight="1" x14ac:dyDescent="0.6">
      <c r="G187" s="23"/>
      <c r="J187" s="23"/>
      <c r="M187" s="23"/>
      <c r="P187" s="23"/>
    </row>
    <row r="188" spans="7:16" ht="15.75" customHeight="1" x14ac:dyDescent="0.6">
      <c r="G188" s="23"/>
      <c r="J188" s="23"/>
      <c r="M188" s="23"/>
      <c r="P188" s="23"/>
    </row>
    <row r="189" spans="7:16" ht="15.75" customHeight="1" x14ac:dyDescent="0.6">
      <c r="G189" s="23"/>
      <c r="J189" s="23"/>
      <c r="M189" s="23"/>
      <c r="P189" s="23"/>
    </row>
    <row r="190" spans="7:16" ht="15.75" customHeight="1" x14ac:dyDescent="0.6">
      <c r="G190" s="23"/>
      <c r="J190" s="23"/>
      <c r="M190" s="23"/>
      <c r="P190" s="23"/>
    </row>
    <row r="191" spans="7:16" ht="15.75" customHeight="1" x14ac:dyDescent="0.6">
      <c r="G191" s="23"/>
      <c r="J191" s="23"/>
      <c r="M191" s="23"/>
      <c r="P191" s="23"/>
    </row>
    <row r="192" spans="7:16" ht="15.75" customHeight="1" x14ac:dyDescent="0.6">
      <c r="G192" s="23"/>
      <c r="J192" s="23"/>
      <c r="M192" s="23"/>
      <c r="P192" s="23"/>
    </row>
    <row r="193" spans="7:16" ht="15.75" customHeight="1" x14ac:dyDescent="0.6">
      <c r="G193" s="23"/>
      <c r="J193" s="23"/>
      <c r="M193" s="23"/>
      <c r="P193" s="23"/>
    </row>
    <row r="194" spans="7:16" ht="15.75" customHeight="1" x14ac:dyDescent="0.6">
      <c r="G194" s="23"/>
      <c r="J194" s="23"/>
      <c r="M194" s="23"/>
      <c r="P194" s="23"/>
    </row>
    <row r="195" spans="7:16" ht="15.75" customHeight="1" x14ac:dyDescent="0.6">
      <c r="G195" s="23"/>
      <c r="J195" s="23"/>
      <c r="M195" s="23"/>
      <c r="P195" s="23"/>
    </row>
    <row r="196" spans="7:16" ht="15.75" customHeight="1" x14ac:dyDescent="0.6">
      <c r="G196" s="23"/>
      <c r="J196" s="23"/>
      <c r="M196" s="23"/>
      <c r="P196" s="23"/>
    </row>
    <row r="197" spans="7:16" ht="15.75" customHeight="1" x14ac:dyDescent="0.6">
      <c r="G197" s="23"/>
      <c r="J197" s="23"/>
      <c r="M197" s="23"/>
      <c r="P197" s="23"/>
    </row>
    <row r="198" spans="7:16" ht="15.75" customHeight="1" x14ac:dyDescent="0.6">
      <c r="G198" s="23"/>
      <c r="J198" s="23"/>
      <c r="M198" s="23"/>
      <c r="P198" s="23"/>
    </row>
    <row r="199" spans="7:16" ht="15.75" customHeight="1" x14ac:dyDescent="0.6">
      <c r="G199" s="23"/>
      <c r="J199" s="23"/>
      <c r="M199" s="23"/>
      <c r="P199" s="23"/>
    </row>
    <row r="200" spans="7:16" ht="15.75" customHeight="1" x14ac:dyDescent="0.6">
      <c r="G200" s="23"/>
      <c r="J200" s="23"/>
      <c r="M200" s="23"/>
      <c r="P200" s="23"/>
    </row>
    <row r="201" spans="7:16" ht="15.75" customHeight="1" x14ac:dyDescent="0.6">
      <c r="G201" s="23"/>
      <c r="J201" s="23"/>
      <c r="M201" s="23"/>
      <c r="P201" s="23"/>
    </row>
    <row r="202" spans="7:16" ht="15.75" customHeight="1" x14ac:dyDescent="0.6">
      <c r="G202" s="23"/>
      <c r="J202" s="23"/>
      <c r="M202" s="23"/>
      <c r="P202" s="23"/>
    </row>
    <row r="203" spans="7:16" ht="15.75" customHeight="1" x14ac:dyDescent="0.6">
      <c r="G203" s="23"/>
      <c r="J203" s="23"/>
      <c r="M203" s="23"/>
      <c r="P203" s="23"/>
    </row>
    <row r="204" spans="7:16" ht="15.75" customHeight="1" x14ac:dyDescent="0.6">
      <c r="G204" s="23"/>
      <c r="J204" s="23"/>
      <c r="M204" s="23"/>
      <c r="P204" s="23"/>
    </row>
    <row r="205" spans="7:16" ht="15.75" customHeight="1" x14ac:dyDescent="0.6">
      <c r="G205" s="23"/>
      <c r="J205" s="23"/>
      <c r="M205" s="23"/>
      <c r="P205" s="23"/>
    </row>
    <row r="206" spans="7:16" ht="15.75" customHeight="1" x14ac:dyDescent="0.6">
      <c r="G206" s="23"/>
      <c r="J206" s="23"/>
      <c r="M206" s="23"/>
      <c r="P206" s="23"/>
    </row>
    <row r="207" spans="7:16" ht="15.75" customHeight="1" x14ac:dyDescent="0.6">
      <c r="G207" s="23"/>
      <c r="J207" s="23"/>
      <c r="M207" s="23"/>
      <c r="P207" s="23"/>
    </row>
    <row r="208" spans="7:16" ht="15.75" customHeight="1" x14ac:dyDescent="0.6">
      <c r="G208" s="23"/>
      <c r="J208" s="23"/>
      <c r="M208" s="23"/>
      <c r="P208" s="23"/>
    </row>
    <row r="209" spans="7:16" ht="15.75" customHeight="1" x14ac:dyDescent="0.6">
      <c r="G209" s="23"/>
      <c r="J209" s="23"/>
      <c r="M209" s="23"/>
      <c r="P209" s="23"/>
    </row>
    <row r="210" spans="7:16" ht="15.75" customHeight="1" x14ac:dyDescent="0.6">
      <c r="G210" s="23"/>
      <c r="J210" s="23"/>
      <c r="M210" s="23"/>
      <c r="P210" s="23"/>
    </row>
    <row r="211" spans="7:16" ht="15.75" customHeight="1" x14ac:dyDescent="0.6">
      <c r="G211" s="23"/>
      <c r="J211" s="23"/>
      <c r="M211" s="23"/>
      <c r="P211" s="23"/>
    </row>
    <row r="212" spans="7:16" ht="15.75" customHeight="1" x14ac:dyDescent="0.6">
      <c r="G212" s="23"/>
      <c r="J212" s="23"/>
      <c r="M212" s="23"/>
      <c r="P212" s="23"/>
    </row>
    <row r="213" spans="7:16" ht="15.75" customHeight="1" x14ac:dyDescent="0.6">
      <c r="G213" s="23"/>
      <c r="J213" s="23"/>
      <c r="M213" s="23"/>
      <c r="P213" s="23"/>
    </row>
    <row r="214" spans="7:16" ht="15.75" customHeight="1" x14ac:dyDescent="0.6">
      <c r="G214" s="23"/>
      <c r="J214" s="23"/>
      <c r="M214" s="23"/>
      <c r="P214" s="23"/>
    </row>
    <row r="215" spans="7:16" ht="15.75" customHeight="1" x14ac:dyDescent="0.6">
      <c r="G215" s="23"/>
      <c r="J215" s="23"/>
      <c r="M215" s="23"/>
      <c r="P215" s="23"/>
    </row>
    <row r="216" spans="7:16" ht="15.75" customHeight="1" x14ac:dyDescent="0.6">
      <c r="G216" s="23"/>
      <c r="J216" s="23"/>
      <c r="M216" s="23"/>
      <c r="P216" s="23"/>
    </row>
    <row r="217" spans="7:16" ht="15.75" customHeight="1" x14ac:dyDescent="0.6">
      <c r="G217" s="23"/>
      <c r="J217" s="23"/>
      <c r="M217" s="23"/>
      <c r="P217" s="23"/>
    </row>
    <row r="218" spans="7:16" ht="15.75" customHeight="1" x14ac:dyDescent="0.6">
      <c r="G218" s="23"/>
      <c r="J218" s="23"/>
      <c r="M218" s="23"/>
      <c r="P218" s="23"/>
    </row>
    <row r="219" spans="7:16" ht="15.75" customHeight="1" x14ac:dyDescent="0.6">
      <c r="G219" s="23"/>
      <c r="J219" s="23"/>
      <c r="M219" s="23"/>
      <c r="P219" s="23"/>
    </row>
    <row r="220" spans="7:16" ht="15.75" customHeight="1" x14ac:dyDescent="0.6">
      <c r="G220" s="23"/>
      <c r="J220" s="23"/>
      <c r="M220" s="23"/>
      <c r="P220" s="23"/>
    </row>
    <row r="221" spans="7:16" ht="15.75" customHeight="1" x14ac:dyDescent="0.6"/>
    <row r="222" spans="7:16" ht="15.75" customHeight="1" x14ac:dyDescent="0.6"/>
    <row r="223" spans="7:16" ht="15.75" customHeight="1" x14ac:dyDescent="0.6"/>
    <row r="224" spans="7:16" ht="15.75" customHeight="1" x14ac:dyDescent="0.6"/>
    <row r="225" ht="15.75" customHeight="1" x14ac:dyDescent="0.6"/>
    <row r="226" ht="15.75" customHeight="1" x14ac:dyDescent="0.6"/>
    <row r="227" ht="15.75" customHeight="1" x14ac:dyDescent="0.6"/>
    <row r="228" ht="15.75" customHeight="1" x14ac:dyDescent="0.6"/>
    <row r="229" ht="15.75" customHeight="1" x14ac:dyDescent="0.6"/>
    <row r="230" ht="15.75" customHeight="1" x14ac:dyDescent="0.6"/>
    <row r="231" ht="15.75" customHeight="1" x14ac:dyDescent="0.6"/>
    <row r="232" ht="15.75" customHeight="1" x14ac:dyDescent="0.6"/>
    <row r="233" ht="15.75" customHeight="1" x14ac:dyDescent="0.6"/>
    <row r="234" ht="15.75" customHeight="1" x14ac:dyDescent="0.6"/>
    <row r="235" ht="15.75" customHeight="1" x14ac:dyDescent="0.6"/>
    <row r="236" ht="15.75" customHeight="1" x14ac:dyDescent="0.6"/>
    <row r="237" ht="15.75" customHeight="1" x14ac:dyDescent="0.6"/>
    <row r="238" ht="15.75" customHeight="1" x14ac:dyDescent="0.6"/>
    <row r="239" ht="15.75" customHeight="1" x14ac:dyDescent="0.6"/>
    <row r="240" ht="15.75" customHeight="1" x14ac:dyDescent="0.6"/>
    <row r="241" ht="15.75" customHeight="1" x14ac:dyDescent="0.6"/>
    <row r="242" ht="15.75" customHeight="1" x14ac:dyDescent="0.6"/>
    <row r="243" ht="15.75" customHeight="1" x14ac:dyDescent="0.6"/>
    <row r="244" ht="15.75" customHeight="1" x14ac:dyDescent="0.6"/>
    <row r="245" ht="15.75" customHeight="1" x14ac:dyDescent="0.6"/>
    <row r="246" ht="15.75" customHeight="1" x14ac:dyDescent="0.6"/>
    <row r="247" ht="15.75" customHeight="1" x14ac:dyDescent="0.6"/>
    <row r="248" ht="15.75" customHeight="1" x14ac:dyDescent="0.6"/>
    <row r="249" ht="15.75" customHeight="1" x14ac:dyDescent="0.6"/>
    <row r="250" ht="15.75" customHeight="1" x14ac:dyDescent="0.6"/>
    <row r="251" ht="15.75" customHeight="1" x14ac:dyDescent="0.6"/>
    <row r="252" ht="15.75" customHeight="1" x14ac:dyDescent="0.6"/>
    <row r="253" ht="15.75" customHeight="1" x14ac:dyDescent="0.6"/>
    <row r="254" ht="15.75" customHeight="1" x14ac:dyDescent="0.6"/>
    <row r="255" ht="15.75" customHeight="1" x14ac:dyDescent="0.6"/>
    <row r="256" ht="15.75" customHeight="1" x14ac:dyDescent="0.6"/>
    <row r="257" ht="15.75" customHeight="1" x14ac:dyDescent="0.6"/>
    <row r="258" ht="15.75" customHeight="1" x14ac:dyDescent="0.6"/>
    <row r="259" ht="15.75" customHeight="1" x14ac:dyDescent="0.6"/>
    <row r="260" ht="15.75" customHeight="1" x14ac:dyDescent="0.6"/>
    <row r="261" ht="15.75" customHeight="1" x14ac:dyDescent="0.6"/>
    <row r="262" ht="15.75" customHeight="1" x14ac:dyDescent="0.6"/>
    <row r="263" ht="15.75" customHeight="1" x14ac:dyDescent="0.6"/>
    <row r="264" ht="15.75" customHeight="1" x14ac:dyDescent="0.6"/>
    <row r="265" ht="15.75" customHeight="1" x14ac:dyDescent="0.6"/>
    <row r="266" ht="15.75" customHeight="1" x14ac:dyDescent="0.6"/>
    <row r="267" ht="15.75" customHeight="1" x14ac:dyDescent="0.6"/>
    <row r="268" ht="15.75" customHeight="1" x14ac:dyDescent="0.6"/>
    <row r="269" ht="15.75" customHeight="1" x14ac:dyDescent="0.6"/>
    <row r="270" ht="15.75" customHeight="1" x14ac:dyDescent="0.6"/>
    <row r="271" ht="15.75" customHeight="1" x14ac:dyDescent="0.6"/>
    <row r="272" ht="15.75" customHeight="1" x14ac:dyDescent="0.6"/>
    <row r="273" ht="15.75" customHeight="1" x14ac:dyDescent="0.6"/>
    <row r="274" ht="15.75" customHeight="1" x14ac:dyDescent="0.6"/>
    <row r="275" ht="15.75" customHeight="1" x14ac:dyDescent="0.6"/>
    <row r="276" ht="15.75" customHeight="1" x14ac:dyDescent="0.6"/>
    <row r="277" ht="15.75" customHeight="1" x14ac:dyDescent="0.6"/>
    <row r="278" ht="15.75" customHeight="1" x14ac:dyDescent="0.6"/>
    <row r="279" ht="15.75" customHeight="1" x14ac:dyDescent="0.6"/>
    <row r="280" ht="15.75" customHeight="1" x14ac:dyDescent="0.6"/>
    <row r="281" ht="15.75" customHeight="1" x14ac:dyDescent="0.6"/>
    <row r="282" ht="15.75" customHeight="1" x14ac:dyDescent="0.6"/>
    <row r="283" ht="15.75" customHeight="1" x14ac:dyDescent="0.6"/>
    <row r="284" ht="15.75" customHeight="1" x14ac:dyDescent="0.6"/>
    <row r="285" ht="15.75" customHeight="1" x14ac:dyDescent="0.6"/>
    <row r="286" ht="15.75" customHeight="1" x14ac:dyDescent="0.6"/>
    <row r="287" ht="15.75" customHeight="1" x14ac:dyDescent="0.6"/>
    <row r="288" ht="15.75" customHeight="1" x14ac:dyDescent="0.6"/>
    <row r="289" ht="15.75" customHeight="1" x14ac:dyDescent="0.6"/>
    <row r="290" ht="15.75" customHeight="1" x14ac:dyDescent="0.6"/>
    <row r="291" ht="15.75" customHeight="1" x14ac:dyDescent="0.6"/>
    <row r="292" ht="15.75" customHeight="1" x14ac:dyDescent="0.6"/>
    <row r="293" ht="15.75" customHeight="1" x14ac:dyDescent="0.6"/>
    <row r="294" ht="15.75" customHeight="1" x14ac:dyDescent="0.6"/>
    <row r="295" ht="15.75" customHeight="1" x14ac:dyDescent="0.6"/>
    <row r="296" ht="15.75" customHeight="1" x14ac:dyDescent="0.6"/>
    <row r="297" ht="15.75" customHeight="1" x14ac:dyDescent="0.6"/>
    <row r="298" ht="15.75" customHeight="1" x14ac:dyDescent="0.6"/>
    <row r="299" ht="15.75" customHeight="1" x14ac:dyDescent="0.6"/>
    <row r="300" ht="15.75" customHeight="1" x14ac:dyDescent="0.6"/>
    <row r="301" ht="15.75" customHeight="1" x14ac:dyDescent="0.6"/>
    <row r="302" ht="15.75" customHeight="1" x14ac:dyDescent="0.6"/>
    <row r="303" ht="15.75" customHeight="1" x14ac:dyDescent="0.6"/>
    <row r="304" ht="15.75" customHeight="1" x14ac:dyDescent="0.6"/>
    <row r="305" ht="15.75" customHeight="1" x14ac:dyDescent="0.6"/>
    <row r="306" ht="15.75" customHeight="1" x14ac:dyDescent="0.6"/>
    <row r="307" ht="15.75" customHeight="1" x14ac:dyDescent="0.6"/>
    <row r="308" ht="15.75" customHeight="1" x14ac:dyDescent="0.6"/>
    <row r="309" ht="15.75" customHeight="1" x14ac:dyDescent="0.6"/>
    <row r="310" ht="15.75" customHeight="1" x14ac:dyDescent="0.6"/>
    <row r="311" ht="15.75" customHeight="1" x14ac:dyDescent="0.6"/>
    <row r="312" ht="15.75" customHeight="1" x14ac:dyDescent="0.6"/>
    <row r="313" ht="15.75" customHeight="1" x14ac:dyDescent="0.6"/>
    <row r="314" ht="15.75" customHeight="1" x14ac:dyDescent="0.6"/>
    <row r="315" ht="15.75" customHeight="1" x14ac:dyDescent="0.6"/>
    <row r="316" ht="15.75" customHeight="1" x14ac:dyDescent="0.6"/>
    <row r="317" ht="15.75" customHeight="1" x14ac:dyDescent="0.6"/>
    <row r="318" ht="15.75" customHeight="1" x14ac:dyDescent="0.6"/>
    <row r="319" ht="15.75" customHeight="1" x14ac:dyDescent="0.6"/>
    <row r="320" ht="15.75" customHeight="1" x14ac:dyDescent="0.6"/>
    <row r="321" ht="15.75" customHeight="1" x14ac:dyDescent="0.6"/>
    <row r="322" ht="15.75" customHeight="1" x14ac:dyDescent="0.6"/>
    <row r="323" ht="15.75" customHeight="1" x14ac:dyDescent="0.6"/>
    <row r="324" ht="15.75" customHeight="1" x14ac:dyDescent="0.6"/>
    <row r="325" ht="15.75" customHeight="1" x14ac:dyDescent="0.6"/>
    <row r="326" ht="15.75" customHeight="1" x14ac:dyDescent="0.6"/>
    <row r="327" ht="15.75" customHeight="1" x14ac:dyDescent="0.6"/>
    <row r="328" ht="15.75" customHeight="1" x14ac:dyDescent="0.6"/>
    <row r="329" ht="15.75" customHeight="1" x14ac:dyDescent="0.6"/>
    <row r="330" ht="15.75" customHeight="1" x14ac:dyDescent="0.6"/>
    <row r="331" ht="15.75" customHeight="1" x14ac:dyDescent="0.6"/>
    <row r="332" ht="15.75" customHeight="1" x14ac:dyDescent="0.6"/>
    <row r="333" ht="15.75" customHeight="1" x14ac:dyDescent="0.6"/>
    <row r="334" ht="15.75" customHeight="1" x14ac:dyDescent="0.6"/>
    <row r="335" ht="15.75" customHeight="1" x14ac:dyDescent="0.6"/>
    <row r="336" ht="15.75" customHeight="1" x14ac:dyDescent="0.6"/>
    <row r="337" ht="15.75" customHeight="1" x14ac:dyDescent="0.6"/>
    <row r="338" ht="15.75" customHeight="1" x14ac:dyDescent="0.6"/>
    <row r="339" ht="15.75" customHeight="1" x14ac:dyDescent="0.6"/>
    <row r="340" ht="15.75" customHeight="1" x14ac:dyDescent="0.6"/>
    <row r="341" ht="15.75" customHeight="1" x14ac:dyDescent="0.6"/>
    <row r="342" ht="15.75" customHeight="1" x14ac:dyDescent="0.6"/>
    <row r="343" ht="15.75" customHeight="1" x14ac:dyDescent="0.6"/>
    <row r="344" ht="15.75" customHeight="1" x14ac:dyDescent="0.6"/>
    <row r="345" ht="15.75" customHeight="1" x14ac:dyDescent="0.6"/>
    <row r="346" ht="15.75" customHeight="1" x14ac:dyDescent="0.6"/>
    <row r="347" ht="15.75" customHeight="1" x14ac:dyDescent="0.6"/>
    <row r="348" ht="15.75" customHeight="1" x14ac:dyDescent="0.6"/>
    <row r="349" ht="15.75" customHeight="1" x14ac:dyDescent="0.6"/>
    <row r="350" ht="15.75" customHeight="1" x14ac:dyDescent="0.6"/>
    <row r="351" ht="15.75" customHeight="1" x14ac:dyDescent="0.6"/>
    <row r="352" ht="15.75" customHeight="1" x14ac:dyDescent="0.6"/>
    <row r="353" ht="15.75" customHeight="1" x14ac:dyDescent="0.6"/>
    <row r="354" ht="15.75" customHeight="1" x14ac:dyDescent="0.6"/>
    <row r="355" ht="15.75" customHeight="1" x14ac:dyDescent="0.6"/>
    <row r="356" ht="15.75" customHeight="1" x14ac:dyDescent="0.6"/>
    <row r="357" ht="15.75" customHeight="1" x14ac:dyDescent="0.6"/>
    <row r="358" ht="15.75" customHeight="1" x14ac:dyDescent="0.6"/>
    <row r="359" ht="15.75" customHeight="1" x14ac:dyDescent="0.6"/>
    <row r="360" ht="15.75" customHeight="1" x14ac:dyDescent="0.6"/>
    <row r="361" ht="15.75" customHeight="1" x14ac:dyDescent="0.6"/>
    <row r="362" ht="15.75" customHeight="1" x14ac:dyDescent="0.6"/>
    <row r="363" ht="15.75" customHeight="1" x14ac:dyDescent="0.6"/>
    <row r="364" ht="15.75" customHeight="1" x14ac:dyDescent="0.6"/>
    <row r="365" ht="15.75" customHeight="1" x14ac:dyDescent="0.6"/>
    <row r="366" ht="15.75" customHeight="1" x14ac:dyDescent="0.6"/>
    <row r="367" ht="15.75" customHeight="1" x14ac:dyDescent="0.6"/>
    <row r="368" ht="15.75" customHeight="1" x14ac:dyDescent="0.6"/>
    <row r="369" ht="15.75" customHeight="1" x14ac:dyDescent="0.6"/>
    <row r="370" ht="15.75" customHeight="1" x14ac:dyDescent="0.6"/>
    <row r="371" ht="15.75" customHeight="1" x14ac:dyDescent="0.6"/>
    <row r="372" ht="15.75" customHeight="1" x14ac:dyDescent="0.6"/>
    <row r="373" ht="15.75" customHeight="1" x14ac:dyDescent="0.6"/>
    <row r="374" ht="15.75" customHeight="1" x14ac:dyDescent="0.6"/>
    <row r="375" ht="15.75" customHeight="1" x14ac:dyDescent="0.6"/>
    <row r="376" ht="15.75" customHeight="1" x14ac:dyDescent="0.6"/>
    <row r="377" ht="15.75" customHeight="1" x14ac:dyDescent="0.6"/>
    <row r="378" ht="15.75" customHeight="1" x14ac:dyDescent="0.6"/>
    <row r="379" ht="15.75" customHeight="1" x14ac:dyDescent="0.6"/>
    <row r="380" ht="15.75" customHeight="1" x14ac:dyDescent="0.6"/>
    <row r="381" ht="15.75" customHeight="1" x14ac:dyDescent="0.6"/>
    <row r="382" ht="15.75" customHeight="1" x14ac:dyDescent="0.6"/>
    <row r="383" ht="15.75" customHeight="1" x14ac:dyDescent="0.6"/>
    <row r="384" ht="15.75" customHeight="1" x14ac:dyDescent="0.6"/>
    <row r="385" ht="15.75" customHeight="1" x14ac:dyDescent="0.6"/>
    <row r="386" ht="15.75" customHeight="1" x14ac:dyDescent="0.6"/>
    <row r="387" ht="15.75" customHeight="1" x14ac:dyDescent="0.6"/>
    <row r="388" ht="15.75" customHeight="1" x14ac:dyDescent="0.6"/>
    <row r="389" ht="15.75" customHeight="1" x14ac:dyDescent="0.6"/>
    <row r="390" ht="15.75" customHeight="1" x14ac:dyDescent="0.6"/>
    <row r="391" ht="15.75" customHeight="1" x14ac:dyDescent="0.6"/>
    <row r="392" ht="15.75" customHeight="1" x14ac:dyDescent="0.6"/>
    <row r="393" ht="15.75" customHeight="1" x14ac:dyDescent="0.6"/>
    <row r="394" ht="15.75" customHeight="1" x14ac:dyDescent="0.6"/>
    <row r="395" ht="15.75" customHeight="1" x14ac:dyDescent="0.6"/>
    <row r="396" ht="15.75" customHeight="1" x14ac:dyDescent="0.6"/>
    <row r="397" ht="15.75" customHeight="1" x14ac:dyDescent="0.6"/>
    <row r="398" ht="15.75" customHeight="1" x14ac:dyDescent="0.6"/>
    <row r="399" ht="15.75" customHeight="1" x14ac:dyDescent="0.6"/>
    <row r="400" ht="15.75" customHeight="1" x14ac:dyDescent="0.6"/>
    <row r="401" ht="15.75" customHeight="1" x14ac:dyDescent="0.6"/>
    <row r="402" ht="15.75" customHeight="1" x14ac:dyDescent="0.6"/>
    <row r="403" ht="15.75" customHeight="1" x14ac:dyDescent="0.6"/>
    <row r="404" ht="15.75" customHeight="1" x14ac:dyDescent="0.6"/>
    <row r="405" ht="15.75" customHeight="1" x14ac:dyDescent="0.6"/>
    <row r="406" ht="15.75" customHeight="1" x14ac:dyDescent="0.6"/>
    <row r="407" ht="15.75" customHeight="1" x14ac:dyDescent="0.6"/>
    <row r="408" ht="15.75" customHeight="1" x14ac:dyDescent="0.6"/>
    <row r="409" ht="15.75" customHeight="1" x14ac:dyDescent="0.6"/>
    <row r="410" ht="15.75" customHeight="1" x14ac:dyDescent="0.6"/>
    <row r="411" ht="15.75" customHeight="1" x14ac:dyDescent="0.6"/>
    <row r="412" ht="15.75" customHeight="1" x14ac:dyDescent="0.6"/>
    <row r="413" ht="15.75" customHeight="1" x14ac:dyDescent="0.6"/>
    <row r="414" ht="15.75" customHeight="1" x14ac:dyDescent="0.6"/>
    <row r="415" ht="15.75" customHeight="1" x14ac:dyDescent="0.6"/>
    <row r="416" ht="15.75" customHeight="1" x14ac:dyDescent="0.6"/>
    <row r="417" ht="15.75" customHeight="1" x14ac:dyDescent="0.6"/>
    <row r="418" ht="15.75" customHeight="1" x14ac:dyDescent="0.6"/>
    <row r="419" ht="15.75" customHeight="1" x14ac:dyDescent="0.6"/>
    <row r="420" ht="15.75" customHeight="1" x14ac:dyDescent="0.6"/>
    <row r="421" ht="15.75" customHeight="1" x14ac:dyDescent="0.6"/>
    <row r="422" ht="15.75" customHeight="1" x14ac:dyDescent="0.6"/>
    <row r="423" ht="15.75" customHeight="1" x14ac:dyDescent="0.6"/>
    <row r="424" ht="15.75" customHeight="1" x14ac:dyDescent="0.6"/>
    <row r="425" ht="15.75" customHeight="1" x14ac:dyDescent="0.6"/>
    <row r="426" ht="15.75" customHeight="1" x14ac:dyDescent="0.6"/>
    <row r="427" ht="15.75" customHeight="1" x14ac:dyDescent="0.6"/>
    <row r="428" ht="15.75" customHeight="1" x14ac:dyDescent="0.6"/>
    <row r="429" ht="15.75" customHeight="1" x14ac:dyDescent="0.6"/>
    <row r="430" ht="15.75" customHeight="1" x14ac:dyDescent="0.6"/>
    <row r="431" ht="15.75" customHeight="1" x14ac:dyDescent="0.6"/>
    <row r="432" ht="15.75" customHeight="1" x14ac:dyDescent="0.6"/>
    <row r="433" ht="15.75" customHeight="1" x14ac:dyDescent="0.6"/>
    <row r="434" ht="15.75" customHeight="1" x14ac:dyDescent="0.6"/>
    <row r="435" ht="15.75" customHeight="1" x14ac:dyDescent="0.6"/>
    <row r="436" ht="15.75" customHeight="1" x14ac:dyDescent="0.6"/>
    <row r="437" ht="15.75" customHeight="1" x14ac:dyDescent="0.6"/>
    <row r="438" ht="15.75" customHeight="1" x14ac:dyDescent="0.6"/>
    <row r="439" ht="15.75" customHeight="1" x14ac:dyDescent="0.6"/>
    <row r="440" ht="15.75" customHeight="1" x14ac:dyDescent="0.6"/>
    <row r="441" ht="15.75" customHeight="1" x14ac:dyDescent="0.6"/>
    <row r="442" ht="15.75" customHeight="1" x14ac:dyDescent="0.6"/>
    <row r="443" ht="15.75" customHeight="1" x14ac:dyDescent="0.6"/>
    <row r="444" ht="15.75" customHeight="1" x14ac:dyDescent="0.6"/>
    <row r="445" ht="15.75" customHeight="1" x14ac:dyDescent="0.6"/>
    <row r="446" ht="15.75" customHeight="1" x14ac:dyDescent="0.6"/>
    <row r="447" ht="15.75" customHeight="1" x14ac:dyDescent="0.6"/>
    <row r="448" ht="15.75" customHeight="1" x14ac:dyDescent="0.6"/>
    <row r="449" ht="15.75" customHeight="1" x14ac:dyDescent="0.6"/>
    <row r="450" ht="15.75" customHeight="1" x14ac:dyDescent="0.6"/>
    <row r="451" ht="15.75" customHeight="1" x14ac:dyDescent="0.6"/>
    <row r="452" ht="15.75" customHeight="1" x14ac:dyDescent="0.6"/>
    <row r="453" ht="15.75" customHeight="1" x14ac:dyDescent="0.6"/>
    <row r="454" ht="15.75" customHeight="1" x14ac:dyDescent="0.6"/>
    <row r="455" ht="15.75" customHeight="1" x14ac:dyDescent="0.6"/>
    <row r="456" ht="15.75" customHeight="1" x14ac:dyDescent="0.6"/>
    <row r="457" ht="15.75" customHeight="1" x14ac:dyDescent="0.6"/>
    <row r="458" ht="15.75" customHeight="1" x14ac:dyDescent="0.6"/>
    <row r="459" ht="15.75" customHeight="1" x14ac:dyDescent="0.6"/>
    <row r="460" ht="15.75" customHeight="1" x14ac:dyDescent="0.6"/>
    <row r="461" ht="15.75" customHeight="1" x14ac:dyDescent="0.6"/>
    <row r="462" ht="15.75" customHeight="1" x14ac:dyDescent="0.6"/>
    <row r="463" ht="15.75" customHeight="1" x14ac:dyDescent="0.6"/>
    <row r="464" ht="15.75" customHeight="1" x14ac:dyDescent="0.6"/>
    <row r="465" ht="15.75" customHeight="1" x14ac:dyDescent="0.6"/>
    <row r="466" ht="15.75" customHeight="1" x14ac:dyDescent="0.6"/>
    <row r="467" ht="15.75" customHeight="1" x14ac:dyDescent="0.6"/>
    <row r="468" ht="15.75" customHeight="1" x14ac:dyDescent="0.6"/>
    <row r="469" ht="15.75" customHeight="1" x14ac:dyDescent="0.6"/>
    <row r="470" ht="15.75" customHeight="1" x14ac:dyDescent="0.6"/>
    <row r="471" ht="15.75" customHeight="1" x14ac:dyDescent="0.6"/>
    <row r="472" ht="15.75" customHeight="1" x14ac:dyDescent="0.6"/>
    <row r="473" ht="15.75" customHeight="1" x14ac:dyDescent="0.6"/>
    <row r="474" ht="15.75" customHeight="1" x14ac:dyDescent="0.6"/>
    <row r="475" ht="15.75" customHeight="1" x14ac:dyDescent="0.6"/>
    <row r="476" ht="15.75" customHeight="1" x14ac:dyDescent="0.6"/>
    <row r="477" ht="15.75" customHeight="1" x14ac:dyDescent="0.6"/>
    <row r="478" ht="15.75" customHeight="1" x14ac:dyDescent="0.6"/>
    <row r="479" ht="15.75" customHeight="1" x14ac:dyDescent="0.6"/>
    <row r="480" ht="15.75" customHeight="1" x14ac:dyDescent="0.6"/>
    <row r="481" ht="15.75" customHeight="1" x14ac:dyDescent="0.6"/>
    <row r="482" ht="15.75" customHeight="1" x14ac:dyDescent="0.6"/>
    <row r="483" ht="15.75" customHeight="1" x14ac:dyDescent="0.6"/>
    <row r="484" ht="15.75" customHeight="1" x14ac:dyDescent="0.6"/>
    <row r="485" ht="15.75" customHeight="1" x14ac:dyDescent="0.6"/>
    <row r="486" ht="15.75" customHeight="1" x14ac:dyDescent="0.6"/>
    <row r="487" ht="15.75" customHeight="1" x14ac:dyDescent="0.6"/>
    <row r="488" ht="15.75" customHeight="1" x14ac:dyDescent="0.6"/>
    <row r="489" ht="15.75" customHeight="1" x14ac:dyDescent="0.6"/>
    <row r="490" ht="15.75" customHeight="1" x14ac:dyDescent="0.6"/>
    <row r="491" ht="15.75" customHeight="1" x14ac:dyDescent="0.6"/>
    <row r="492" ht="15.75" customHeight="1" x14ac:dyDescent="0.6"/>
    <row r="493" ht="15.75" customHeight="1" x14ac:dyDescent="0.6"/>
    <row r="494" ht="15.75" customHeight="1" x14ac:dyDescent="0.6"/>
    <row r="495" ht="15.75" customHeight="1" x14ac:dyDescent="0.6"/>
    <row r="496" ht="15.75" customHeight="1" x14ac:dyDescent="0.6"/>
    <row r="497" ht="15.75" customHeight="1" x14ac:dyDescent="0.6"/>
    <row r="498" ht="15.75" customHeight="1" x14ac:dyDescent="0.6"/>
    <row r="499" ht="15.75" customHeight="1" x14ac:dyDescent="0.6"/>
    <row r="500" ht="15.75" customHeight="1" x14ac:dyDescent="0.6"/>
    <row r="501" ht="15.75" customHeight="1" x14ac:dyDescent="0.6"/>
    <row r="502" ht="15.75" customHeight="1" x14ac:dyDescent="0.6"/>
    <row r="503" ht="15.75" customHeight="1" x14ac:dyDescent="0.6"/>
    <row r="504" ht="15.75" customHeight="1" x14ac:dyDescent="0.6"/>
    <row r="505" ht="15.75" customHeight="1" x14ac:dyDescent="0.6"/>
    <row r="506" ht="15.75" customHeight="1" x14ac:dyDescent="0.6"/>
    <row r="507" ht="15.75" customHeight="1" x14ac:dyDescent="0.6"/>
    <row r="508" ht="15.75" customHeight="1" x14ac:dyDescent="0.6"/>
    <row r="509" ht="15.75" customHeight="1" x14ac:dyDescent="0.6"/>
    <row r="510" ht="15.75" customHeight="1" x14ac:dyDescent="0.6"/>
    <row r="511" ht="15.75" customHeight="1" x14ac:dyDescent="0.6"/>
    <row r="512" ht="15.75" customHeight="1" x14ac:dyDescent="0.6"/>
    <row r="513" ht="15.75" customHeight="1" x14ac:dyDescent="0.6"/>
    <row r="514" ht="15.75" customHeight="1" x14ac:dyDescent="0.6"/>
    <row r="515" ht="15.75" customHeight="1" x14ac:dyDescent="0.6"/>
    <row r="516" ht="15.75" customHeight="1" x14ac:dyDescent="0.6"/>
    <row r="517" ht="15.75" customHeight="1" x14ac:dyDescent="0.6"/>
    <row r="518" ht="15.75" customHeight="1" x14ac:dyDescent="0.6"/>
    <row r="519" ht="15.75" customHeight="1" x14ac:dyDescent="0.6"/>
    <row r="520" ht="15.75" customHeight="1" x14ac:dyDescent="0.6"/>
    <row r="521" ht="15.75" customHeight="1" x14ac:dyDescent="0.6"/>
    <row r="522" ht="15.75" customHeight="1" x14ac:dyDescent="0.6"/>
    <row r="523" ht="15.75" customHeight="1" x14ac:dyDescent="0.6"/>
    <row r="524" ht="15.75" customHeight="1" x14ac:dyDescent="0.6"/>
    <row r="525" ht="15.75" customHeight="1" x14ac:dyDescent="0.6"/>
    <row r="526" ht="15.75" customHeight="1" x14ac:dyDescent="0.6"/>
    <row r="527" ht="15.75" customHeight="1" x14ac:dyDescent="0.6"/>
    <row r="528" ht="15.75" customHeight="1" x14ac:dyDescent="0.6"/>
    <row r="529" ht="15.75" customHeight="1" x14ac:dyDescent="0.6"/>
    <row r="530" ht="15.75" customHeight="1" x14ac:dyDescent="0.6"/>
    <row r="531" ht="15.75" customHeight="1" x14ac:dyDescent="0.6"/>
    <row r="532" ht="15.75" customHeight="1" x14ac:dyDescent="0.6"/>
    <row r="533" ht="15.75" customHeight="1" x14ac:dyDescent="0.6"/>
    <row r="534" ht="15.75" customHeight="1" x14ac:dyDescent="0.6"/>
    <row r="535" ht="15.75" customHeight="1" x14ac:dyDescent="0.6"/>
    <row r="536" ht="15.75" customHeight="1" x14ac:dyDescent="0.6"/>
    <row r="537" ht="15.75" customHeight="1" x14ac:dyDescent="0.6"/>
    <row r="538" ht="15.75" customHeight="1" x14ac:dyDescent="0.6"/>
    <row r="539" ht="15.75" customHeight="1" x14ac:dyDescent="0.6"/>
    <row r="540" ht="15.75" customHeight="1" x14ac:dyDescent="0.6"/>
    <row r="541" ht="15.75" customHeight="1" x14ac:dyDescent="0.6"/>
    <row r="542" ht="15.75" customHeight="1" x14ac:dyDescent="0.6"/>
    <row r="543" ht="15.75" customHeight="1" x14ac:dyDescent="0.6"/>
    <row r="544" ht="15.75" customHeight="1" x14ac:dyDescent="0.6"/>
    <row r="545" ht="15.75" customHeight="1" x14ac:dyDescent="0.6"/>
    <row r="546" ht="15.75" customHeight="1" x14ac:dyDescent="0.6"/>
    <row r="547" ht="15.75" customHeight="1" x14ac:dyDescent="0.6"/>
    <row r="548" ht="15.75" customHeight="1" x14ac:dyDescent="0.6"/>
    <row r="549" ht="15.75" customHeight="1" x14ac:dyDescent="0.6"/>
    <row r="550" ht="15.75" customHeight="1" x14ac:dyDescent="0.6"/>
    <row r="551" ht="15.75" customHeight="1" x14ac:dyDescent="0.6"/>
    <row r="552" ht="15.75" customHeight="1" x14ac:dyDescent="0.6"/>
    <row r="553" ht="15.75" customHeight="1" x14ac:dyDescent="0.6"/>
    <row r="554" ht="15.75" customHeight="1" x14ac:dyDescent="0.6"/>
    <row r="555" ht="15.75" customHeight="1" x14ac:dyDescent="0.6"/>
    <row r="556" ht="15.75" customHeight="1" x14ac:dyDescent="0.6"/>
    <row r="557" ht="15.75" customHeight="1" x14ac:dyDescent="0.6"/>
    <row r="558" ht="15.75" customHeight="1" x14ac:dyDescent="0.6"/>
    <row r="559" ht="15.75" customHeight="1" x14ac:dyDescent="0.6"/>
    <row r="560" ht="15.75" customHeight="1" x14ac:dyDescent="0.6"/>
    <row r="561" ht="15.75" customHeight="1" x14ac:dyDescent="0.6"/>
    <row r="562" ht="15.75" customHeight="1" x14ac:dyDescent="0.6"/>
    <row r="563" ht="15.75" customHeight="1" x14ac:dyDescent="0.6"/>
    <row r="564" ht="15.75" customHeight="1" x14ac:dyDescent="0.6"/>
    <row r="565" ht="15.75" customHeight="1" x14ac:dyDescent="0.6"/>
    <row r="566" ht="15.75" customHeight="1" x14ac:dyDescent="0.6"/>
    <row r="567" ht="15.75" customHeight="1" x14ac:dyDescent="0.6"/>
    <row r="568" ht="15.75" customHeight="1" x14ac:dyDescent="0.6"/>
    <row r="569" ht="15.75" customHeight="1" x14ac:dyDescent="0.6"/>
    <row r="570" ht="15.75" customHeight="1" x14ac:dyDescent="0.6"/>
    <row r="571" ht="15.75" customHeight="1" x14ac:dyDescent="0.6"/>
    <row r="572" ht="15.75" customHeight="1" x14ac:dyDescent="0.6"/>
    <row r="573" ht="15.75" customHeight="1" x14ac:dyDescent="0.6"/>
    <row r="574" ht="15.75" customHeight="1" x14ac:dyDescent="0.6"/>
    <row r="575" ht="15.75" customHeight="1" x14ac:dyDescent="0.6"/>
    <row r="576" ht="15.75" customHeight="1" x14ac:dyDescent="0.6"/>
    <row r="577" ht="15.75" customHeight="1" x14ac:dyDescent="0.6"/>
    <row r="578" ht="15.75" customHeight="1" x14ac:dyDescent="0.6"/>
    <row r="579" ht="15.75" customHeight="1" x14ac:dyDescent="0.6"/>
    <row r="580" ht="15.75" customHeight="1" x14ac:dyDescent="0.6"/>
    <row r="581" ht="15.75" customHeight="1" x14ac:dyDescent="0.6"/>
    <row r="582" ht="15.75" customHeight="1" x14ac:dyDescent="0.6"/>
    <row r="583" ht="15.75" customHeight="1" x14ac:dyDescent="0.6"/>
    <row r="584" ht="15.75" customHeight="1" x14ac:dyDescent="0.6"/>
    <row r="585" ht="15.75" customHeight="1" x14ac:dyDescent="0.6"/>
    <row r="586" ht="15.75" customHeight="1" x14ac:dyDescent="0.6"/>
    <row r="587" ht="15.75" customHeight="1" x14ac:dyDescent="0.6"/>
    <row r="588" ht="15.75" customHeight="1" x14ac:dyDescent="0.6"/>
    <row r="589" ht="15.75" customHeight="1" x14ac:dyDescent="0.6"/>
    <row r="590" ht="15.75" customHeight="1" x14ac:dyDescent="0.6"/>
    <row r="591" ht="15.75" customHeight="1" x14ac:dyDescent="0.6"/>
    <row r="592" ht="15.75" customHeight="1" x14ac:dyDescent="0.6"/>
    <row r="593" ht="15.75" customHeight="1" x14ac:dyDescent="0.6"/>
    <row r="594" ht="15.75" customHeight="1" x14ac:dyDescent="0.6"/>
    <row r="595" ht="15.75" customHeight="1" x14ac:dyDescent="0.6"/>
    <row r="596" ht="15.75" customHeight="1" x14ac:dyDescent="0.6"/>
    <row r="597" ht="15.75" customHeight="1" x14ac:dyDescent="0.6"/>
    <row r="598" ht="15.75" customHeight="1" x14ac:dyDescent="0.6"/>
    <row r="599" ht="15.75" customHeight="1" x14ac:dyDescent="0.6"/>
    <row r="600" ht="15.75" customHeight="1" x14ac:dyDescent="0.6"/>
    <row r="601" ht="15.75" customHeight="1" x14ac:dyDescent="0.6"/>
    <row r="602" ht="15.75" customHeight="1" x14ac:dyDescent="0.6"/>
    <row r="603" ht="15.75" customHeight="1" x14ac:dyDescent="0.6"/>
    <row r="604" ht="15.75" customHeight="1" x14ac:dyDescent="0.6"/>
    <row r="605" ht="15.75" customHeight="1" x14ac:dyDescent="0.6"/>
    <row r="606" ht="15.75" customHeight="1" x14ac:dyDescent="0.6"/>
    <row r="607" ht="15.75" customHeight="1" x14ac:dyDescent="0.6"/>
    <row r="608" ht="15.75" customHeight="1" x14ac:dyDescent="0.6"/>
    <row r="609" ht="15.75" customHeight="1" x14ac:dyDescent="0.6"/>
    <row r="610" ht="15.75" customHeight="1" x14ac:dyDescent="0.6"/>
    <row r="611" ht="15.75" customHeight="1" x14ac:dyDescent="0.6"/>
    <row r="612" ht="15.75" customHeight="1" x14ac:dyDescent="0.6"/>
    <row r="613" ht="15.75" customHeight="1" x14ac:dyDescent="0.6"/>
    <row r="614" ht="15.75" customHeight="1" x14ac:dyDescent="0.6"/>
    <row r="615" ht="15.75" customHeight="1" x14ac:dyDescent="0.6"/>
    <row r="616" ht="15.75" customHeight="1" x14ac:dyDescent="0.6"/>
    <row r="617" ht="15.75" customHeight="1" x14ac:dyDescent="0.6"/>
    <row r="618" ht="15.75" customHeight="1" x14ac:dyDescent="0.6"/>
    <row r="619" ht="15.75" customHeight="1" x14ac:dyDescent="0.6"/>
    <row r="620" ht="15.75" customHeight="1" x14ac:dyDescent="0.6"/>
    <row r="621" ht="15.75" customHeight="1" x14ac:dyDescent="0.6"/>
    <row r="622" ht="15.75" customHeight="1" x14ac:dyDescent="0.6"/>
    <row r="623" ht="15.75" customHeight="1" x14ac:dyDescent="0.6"/>
    <row r="624" ht="15.75" customHeight="1" x14ac:dyDescent="0.6"/>
    <row r="625" ht="15.75" customHeight="1" x14ac:dyDescent="0.6"/>
    <row r="626" ht="15.75" customHeight="1" x14ac:dyDescent="0.6"/>
    <row r="627" ht="15.75" customHeight="1" x14ac:dyDescent="0.6"/>
    <row r="628" ht="15.75" customHeight="1" x14ac:dyDescent="0.6"/>
    <row r="629" ht="15.75" customHeight="1" x14ac:dyDescent="0.6"/>
    <row r="630" ht="15.75" customHeight="1" x14ac:dyDescent="0.6"/>
    <row r="631" ht="15.75" customHeight="1" x14ac:dyDescent="0.6"/>
    <row r="632" ht="15.75" customHeight="1" x14ac:dyDescent="0.6"/>
    <row r="633" ht="15.75" customHeight="1" x14ac:dyDescent="0.6"/>
    <row r="634" ht="15.75" customHeight="1" x14ac:dyDescent="0.6"/>
    <row r="635" ht="15.75" customHeight="1" x14ac:dyDescent="0.6"/>
    <row r="636" ht="15.75" customHeight="1" x14ac:dyDescent="0.6"/>
    <row r="637" ht="15.75" customHeight="1" x14ac:dyDescent="0.6"/>
    <row r="638" ht="15.75" customHeight="1" x14ac:dyDescent="0.6"/>
    <row r="639" ht="15.75" customHeight="1" x14ac:dyDescent="0.6"/>
    <row r="640" ht="15.75" customHeight="1" x14ac:dyDescent="0.6"/>
    <row r="641" ht="15.75" customHeight="1" x14ac:dyDescent="0.6"/>
    <row r="642" ht="15.75" customHeight="1" x14ac:dyDescent="0.6"/>
    <row r="643" ht="15.75" customHeight="1" x14ac:dyDescent="0.6"/>
    <row r="644" ht="15.75" customHeight="1" x14ac:dyDescent="0.6"/>
    <row r="645" ht="15.75" customHeight="1" x14ac:dyDescent="0.6"/>
    <row r="646" ht="15.75" customHeight="1" x14ac:dyDescent="0.6"/>
    <row r="647" ht="15.75" customHeight="1" x14ac:dyDescent="0.6"/>
    <row r="648" ht="15.75" customHeight="1" x14ac:dyDescent="0.6"/>
    <row r="649" ht="15.75" customHeight="1" x14ac:dyDescent="0.6"/>
    <row r="650" ht="15.75" customHeight="1" x14ac:dyDescent="0.6"/>
    <row r="651" ht="15.75" customHeight="1" x14ac:dyDescent="0.6"/>
    <row r="652" ht="15.75" customHeight="1" x14ac:dyDescent="0.6"/>
    <row r="653" ht="15.75" customHeight="1" x14ac:dyDescent="0.6"/>
    <row r="654" ht="15.75" customHeight="1" x14ac:dyDescent="0.6"/>
    <row r="655" ht="15.75" customHeight="1" x14ac:dyDescent="0.6"/>
    <row r="656" ht="15.75" customHeight="1" x14ac:dyDescent="0.6"/>
    <row r="657" ht="15.75" customHeight="1" x14ac:dyDescent="0.6"/>
    <row r="658" ht="15.75" customHeight="1" x14ac:dyDescent="0.6"/>
    <row r="659" ht="15.75" customHeight="1" x14ac:dyDescent="0.6"/>
    <row r="660" ht="15.75" customHeight="1" x14ac:dyDescent="0.6"/>
    <row r="661" ht="15.75" customHeight="1" x14ac:dyDescent="0.6"/>
    <row r="662" ht="15.75" customHeight="1" x14ac:dyDescent="0.6"/>
    <row r="663" ht="15.75" customHeight="1" x14ac:dyDescent="0.6"/>
    <row r="664" ht="15.75" customHeight="1" x14ac:dyDescent="0.6"/>
    <row r="665" ht="15.75" customHeight="1" x14ac:dyDescent="0.6"/>
    <row r="666" ht="15.75" customHeight="1" x14ac:dyDescent="0.6"/>
    <row r="667" ht="15.75" customHeight="1" x14ac:dyDescent="0.6"/>
    <row r="668" ht="15.75" customHeight="1" x14ac:dyDescent="0.6"/>
    <row r="669" ht="15.75" customHeight="1" x14ac:dyDescent="0.6"/>
    <row r="670" ht="15.75" customHeight="1" x14ac:dyDescent="0.6"/>
    <row r="671" ht="15.75" customHeight="1" x14ac:dyDescent="0.6"/>
    <row r="672" ht="15.75" customHeight="1" x14ac:dyDescent="0.6"/>
    <row r="673" ht="15.75" customHeight="1" x14ac:dyDescent="0.6"/>
    <row r="674" ht="15.75" customHeight="1" x14ac:dyDescent="0.6"/>
    <row r="675" ht="15.75" customHeight="1" x14ac:dyDescent="0.6"/>
    <row r="676" ht="15.75" customHeight="1" x14ac:dyDescent="0.6"/>
    <row r="677" ht="15.75" customHeight="1" x14ac:dyDescent="0.6"/>
    <row r="678" ht="15.75" customHeight="1" x14ac:dyDescent="0.6"/>
    <row r="679" ht="15.75" customHeight="1" x14ac:dyDescent="0.6"/>
    <row r="680" ht="15.75" customHeight="1" x14ac:dyDescent="0.6"/>
    <row r="681" ht="15.75" customHeight="1" x14ac:dyDescent="0.6"/>
    <row r="682" ht="15.75" customHeight="1" x14ac:dyDescent="0.6"/>
    <row r="683" ht="15.75" customHeight="1" x14ac:dyDescent="0.6"/>
    <row r="684" ht="15.75" customHeight="1" x14ac:dyDescent="0.6"/>
    <row r="685" ht="15.75" customHeight="1" x14ac:dyDescent="0.6"/>
    <row r="686" ht="15.75" customHeight="1" x14ac:dyDescent="0.6"/>
    <row r="687" ht="15.75" customHeight="1" x14ac:dyDescent="0.6"/>
    <row r="688" ht="15.75" customHeight="1" x14ac:dyDescent="0.6"/>
    <row r="689" ht="15.75" customHeight="1" x14ac:dyDescent="0.6"/>
    <row r="690" ht="15.75" customHeight="1" x14ac:dyDescent="0.6"/>
    <row r="691" ht="15.75" customHeight="1" x14ac:dyDescent="0.6"/>
    <row r="692" ht="15.75" customHeight="1" x14ac:dyDescent="0.6"/>
    <row r="693" ht="15.75" customHeight="1" x14ac:dyDescent="0.6"/>
    <row r="694" ht="15.75" customHeight="1" x14ac:dyDescent="0.6"/>
    <row r="695" ht="15.75" customHeight="1" x14ac:dyDescent="0.6"/>
    <row r="696" ht="15.75" customHeight="1" x14ac:dyDescent="0.6"/>
    <row r="697" ht="15.75" customHeight="1" x14ac:dyDescent="0.6"/>
    <row r="698" ht="15.75" customHeight="1" x14ac:dyDescent="0.6"/>
    <row r="699" ht="15.75" customHeight="1" x14ac:dyDescent="0.6"/>
    <row r="700" ht="15.75" customHeight="1" x14ac:dyDescent="0.6"/>
    <row r="701" ht="15.75" customHeight="1" x14ac:dyDescent="0.6"/>
    <row r="702" ht="15.75" customHeight="1" x14ac:dyDescent="0.6"/>
    <row r="703" ht="15.75" customHeight="1" x14ac:dyDescent="0.6"/>
    <row r="704" ht="15.75" customHeight="1" x14ac:dyDescent="0.6"/>
    <row r="705" ht="15.75" customHeight="1" x14ac:dyDescent="0.6"/>
    <row r="706" ht="15.75" customHeight="1" x14ac:dyDescent="0.6"/>
    <row r="707" ht="15.75" customHeight="1" x14ac:dyDescent="0.6"/>
    <row r="708" ht="15.75" customHeight="1" x14ac:dyDescent="0.6"/>
    <row r="709" ht="15.75" customHeight="1" x14ac:dyDescent="0.6"/>
    <row r="710" ht="15.75" customHeight="1" x14ac:dyDescent="0.6"/>
    <row r="711" ht="15.75" customHeight="1" x14ac:dyDescent="0.6"/>
    <row r="712" ht="15.75" customHeight="1" x14ac:dyDescent="0.6"/>
    <row r="713" ht="15.75" customHeight="1" x14ac:dyDescent="0.6"/>
    <row r="714" ht="15.75" customHeight="1" x14ac:dyDescent="0.6"/>
    <row r="715" ht="15.75" customHeight="1" x14ac:dyDescent="0.6"/>
    <row r="716" ht="15.75" customHeight="1" x14ac:dyDescent="0.6"/>
    <row r="717" ht="15.75" customHeight="1" x14ac:dyDescent="0.6"/>
    <row r="718" ht="15.75" customHeight="1" x14ac:dyDescent="0.6"/>
    <row r="719" ht="15.75" customHeight="1" x14ac:dyDescent="0.6"/>
    <row r="720" ht="15.75" customHeight="1" x14ac:dyDescent="0.6"/>
    <row r="721" ht="15.75" customHeight="1" x14ac:dyDescent="0.6"/>
    <row r="722" ht="15.75" customHeight="1" x14ac:dyDescent="0.6"/>
    <row r="723" ht="15.75" customHeight="1" x14ac:dyDescent="0.6"/>
    <row r="724" ht="15.75" customHeight="1" x14ac:dyDescent="0.6"/>
    <row r="725" ht="15.75" customHeight="1" x14ac:dyDescent="0.6"/>
    <row r="726" ht="15.75" customHeight="1" x14ac:dyDescent="0.6"/>
    <row r="727" ht="15.75" customHeight="1" x14ac:dyDescent="0.6"/>
    <row r="728" ht="15.75" customHeight="1" x14ac:dyDescent="0.6"/>
    <row r="729" ht="15.75" customHeight="1" x14ac:dyDescent="0.6"/>
    <row r="730" ht="15.75" customHeight="1" x14ac:dyDescent="0.6"/>
    <row r="731" ht="15.75" customHeight="1" x14ac:dyDescent="0.6"/>
    <row r="732" ht="15.75" customHeight="1" x14ac:dyDescent="0.6"/>
    <row r="733" ht="15.75" customHeight="1" x14ac:dyDescent="0.6"/>
    <row r="734" ht="15.75" customHeight="1" x14ac:dyDescent="0.6"/>
    <row r="735" ht="15.75" customHeight="1" x14ac:dyDescent="0.6"/>
    <row r="736" ht="15.75" customHeight="1" x14ac:dyDescent="0.6"/>
    <row r="737" ht="15.75" customHeight="1" x14ac:dyDescent="0.6"/>
    <row r="738" ht="15.75" customHeight="1" x14ac:dyDescent="0.6"/>
    <row r="739" ht="15.75" customHeight="1" x14ac:dyDescent="0.6"/>
    <row r="740" ht="15.75" customHeight="1" x14ac:dyDescent="0.6"/>
    <row r="741" ht="15.75" customHeight="1" x14ac:dyDescent="0.6"/>
    <row r="742" ht="15.75" customHeight="1" x14ac:dyDescent="0.6"/>
    <row r="743" ht="15.75" customHeight="1" x14ac:dyDescent="0.6"/>
    <row r="744" ht="15.75" customHeight="1" x14ac:dyDescent="0.6"/>
    <row r="745" ht="15.75" customHeight="1" x14ac:dyDescent="0.6"/>
    <row r="746" ht="15.75" customHeight="1" x14ac:dyDescent="0.6"/>
    <row r="747" ht="15.75" customHeight="1" x14ac:dyDescent="0.6"/>
    <row r="748" ht="15.75" customHeight="1" x14ac:dyDescent="0.6"/>
    <row r="749" ht="15.75" customHeight="1" x14ac:dyDescent="0.6"/>
    <row r="750" ht="15.75" customHeight="1" x14ac:dyDescent="0.6"/>
    <row r="751" ht="15.75" customHeight="1" x14ac:dyDescent="0.6"/>
    <row r="752" ht="15.75" customHeight="1" x14ac:dyDescent="0.6"/>
    <row r="753" ht="15.75" customHeight="1" x14ac:dyDescent="0.6"/>
    <row r="754" ht="15.75" customHeight="1" x14ac:dyDescent="0.6"/>
    <row r="755" ht="15.75" customHeight="1" x14ac:dyDescent="0.6"/>
    <row r="756" ht="15.75" customHeight="1" x14ac:dyDescent="0.6"/>
    <row r="757" ht="15.75" customHeight="1" x14ac:dyDescent="0.6"/>
    <row r="758" ht="15.75" customHeight="1" x14ac:dyDescent="0.6"/>
    <row r="759" ht="15.75" customHeight="1" x14ac:dyDescent="0.6"/>
    <row r="760" ht="15.75" customHeight="1" x14ac:dyDescent="0.6"/>
    <row r="761" ht="15.75" customHeight="1" x14ac:dyDescent="0.6"/>
    <row r="762" ht="15.75" customHeight="1" x14ac:dyDescent="0.6"/>
    <row r="763" ht="15.75" customHeight="1" x14ac:dyDescent="0.6"/>
    <row r="764" ht="15.75" customHeight="1" x14ac:dyDescent="0.6"/>
    <row r="765" ht="15.75" customHeight="1" x14ac:dyDescent="0.6"/>
    <row r="766" ht="15.75" customHeight="1" x14ac:dyDescent="0.6"/>
    <row r="767" ht="15.75" customHeight="1" x14ac:dyDescent="0.6"/>
    <row r="768" ht="15.75" customHeight="1" x14ac:dyDescent="0.6"/>
    <row r="769" ht="15.75" customHeight="1" x14ac:dyDescent="0.6"/>
    <row r="770" ht="15.75" customHeight="1" x14ac:dyDescent="0.6"/>
    <row r="771" ht="15.75" customHeight="1" x14ac:dyDescent="0.6"/>
    <row r="772" ht="15.75" customHeight="1" x14ac:dyDescent="0.6"/>
    <row r="773" ht="15.75" customHeight="1" x14ac:dyDescent="0.6"/>
    <row r="774" ht="15.75" customHeight="1" x14ac:dyDescent="0.6"/>
    <row r="775" ht="15.75" customHeight="1" x14ac:dyDescent="0.6"/>
    <row r="776" ht="15.75" customHeight="1" x14ac:dyDescent="0.6"/>
    <row r="777" ht="15.75" customHeight="1" x14ac:dyDescent="0.6"/>
    <row r="778" ht="15.75" customHeight="1" x14ac:dyDescent="0.6"/>
    <row r="779" ht="15.75" customHeight="1" x14ac:dyDescent="0.6"/>
    <row r="780" ht="15.75" customHeight="1" x14ac:dyDescent="0.6"/>
    <row r="781" ht="15.75" customHeight="1" x14ac:dyDescent="0.6"/>
    <row r="782" ht="15.75" customHeight="1" x14ac:dyDescent="0.6"/>
    <row r="783" ht="15.75" customHeight="1" x14ac:dyDescent="0.6"/>
    <row r="784" ht="15.75" customHeight="1" x14ac:dyDescent="0.6"/>
    <row r="785" ht="15.75" customHeight="1" x14ac:dyDescent="0.6"/>
    <row r="786" ht="15.75" customHeight="1" x14ac:dyDescent="0.6"/>
    <row r="787" ht="15.75" customHeight="1" x14ac:dyDescent="0.6"/>
    <row r="788" ht="15.75" customHeight="1" x14ac:dyDescent="0.6"/>
    <row r="789" ht="15.75" customHeight="1" x14ac:dyDescent="0.6"/>
    <row r="790" ht="15.75" customHeight="1" x14ac:dyDescent="0.6"/>
    <row r="791" ht="15.75" customHeight="1" x14ac:dyDescent="0.6"/>
    <row r="792" ht="15.75" customHeight="1" x14ac:dyDescent="0.6"/>
    <row r="793" ht="15.75" customHeight="1" x14ac:dyDescent="0.6"/>
    <row r="794" ht="15.75" customHeight="1" x14ac:dyDescent="0.6"/>
    <row r="795" ht="15.75" customHeight="1" x14ac:dyDescent="0.6"/>
    <row r="796" ht="15.75" customHeight="1" x14ac:dyDescent="0.6"/>
    <row r="797" ht="15.75" customHeight="1" x14ac:dyDescent="0.6"/>
    <row r="798" ht="15.75" customHeight="1" x14ac:dyDescent="0.6"/>
    <row r="799" ht="15.75" customHeight="1" x14ac:dyDescent="0.6"/>
    <row r="800" ht="15.75" customHeight="1" x14ac:dyDescent="0.6"/>
    <row r="801" ht="15.75" customHeight="1" x14ac:dyDescent="0.6"/>
    <row r="802" ht="15.75" customHeight="1" x14ac:dyDescent="0.6"/>
    <row r="803" ht="15.75" customHeight="1" x14ac:dyDescent="0.6"/>
    <row r="804" ht="15.75" customHeight="1" x14ac:dyDescent="0.6"/>
    <row r="805" ht="15.75" customHeight="1" x14ac:dyDescent="0.6"/>
    <row r="806" ht="15.75" customHeight="1" x14ac:dyDescent="0.6"/>
    <row r="807" ht="15.75" customHeight="1" x14ac:dyDescent="0.6"/>
    <row r="808" ht="15.75" customHeight="1" x14ac:dyDescent="0.6"/>
    <row r="809" ht="15.75" customHeight="1" x14ac:dyDescent="0.6"/>
    <row r="810" ht="15.75" customHeight="1" x14ac:dyDescent="0.6"/>
    <row r="811" ht="15.75" customHeight="1" x14ac:dyDescent="0.6"/>
    <row r="812" ht="15.75" customHeight="1" x14ac:dyDescent="0.6"/>
    <row r="813" ht="15.75" customHeight="1" x14ac:dyDescent="0.6"/>
    <row r="814" ht="15.75" customHeight="1" x14ac:dyDescent="0.6"/>
    <row r="815" ht="15.75" customHeight="1" x14ac:dyDescent="0.6"/>
    <row r="816" ht="15.75" customHeight="1" x14ac:dyDescent="0.6"/>
    <row r="817" ht="15.75" customHeight="1" x14ac:dyDescent="0.6"/>
    <row r="818" ht="15.75" customHeight="1" x14ac:dyDescent="0.6"/>
    <row r="819" ht="15.75" customHeight="1" x14ac:dyDescent="0.6"/>
    <row r="820" ht="15.75" customHeight="1" x14ac:dyDescent="0.6"/>
    <row r="821" ht="15.75" customHeight="1" x14ac:dyDescent="0.6"/>
    <row r="822" ht="15.75" customHeight="1" x14ac:dyDescent="0.6"/>
    <row r="823" ht="15.75" customHeight="1" x14ac:dyDescent="0.6"/>
    <row r="824" ht="15.75" customHeight="1" x14ac:dyDescent="0.6"/>
    <row r="825" ht="15.75" customHeight="1" x14ac:dyDescent="0.6"/>
    <row r="826" ht="15.75" customHeight="1" x14ac:dyDescent="0.6"/>
    <row r="827" ht="15.75" customHeight="1" x14ac:dyDescent="0.6"/>
    <row r="828" ht="15.75" customHeight="1" x14ac:dyDescent="0.6"/>
    <row r="829" ht="15.75" customHeight="1" x14ac:dyDescent="0.6"/>
    <row r="830" ht="15.75" customHeight="1" x14ac:dyDescent="0.6"/>
    <row r="831" ht="15.75" customHeight="1" x14ac:dyDescent="0.6"/>
    <row r="832" ht="15.75" customHeight="1" x14ac:dyDescent="0.6"/>
    <row r="833" ht="15.75" customHeight="1" x14ac:dyDescent="0.6"/>
    <row r="834" ht="15.75" customHeight="1" x14ac:dyDescent="0.6"/>
    <row r="835" ht="15.75" customHeight="1" x14ac:dyDescent="0.6"/>
    <row r="836" ht="15.75" customHeight="1" x14ac:dyDescent="0.6"/>
    <row r="837" ht="15.75" customHeight="1" x14ac:dyDescent="0.6"/>
    <row r="838" ht="15.75" customHeight="1" x14ac:dyDescent="0.6"/>
    <row r="839" ht="15.75" customHeight="1" x14ac:dyDescent="0.6"/>
    <row r="840" ht="15.75" customHeight="1" x14ac:dyDescent="0.6"/>
    <row r="841" ht="15.75" customHeight="1" x14ac:dyDescent="0.6"/>
    <row r="842" ht="15.75" customHeight="1" x14ac:dyDescent="0.6"/>
    <row r="843" ht="15.75" customHeight="1" x14ac:dyDescent="0.6"/>
    <row r="844" ht="15.75" customHeight="1" x14ac:dyDescent="0.6"/>
    <row r="845" ht="15.75" customHeight="1" x14ac:dyDescent="0.6"/>
    <row r="846" ht="15.75" customHeight="1" x14ac:dyDescent="0.6"/>
    <row r="847" ht="15.75" customHeight="1" x14ac:dyDescent="0.6"/>
    <row r="848" ht="15.75" customHeight="1" x14ac:dyDescent="0.6"/>
    <row r="849" ht="15.75" customHeight="1" x14ac:dyDescent="0.6"/>
    <row r="850" ht="15.75" customHeight="1" x14ac:dyDescent="0.6"/>
    <row r="851" ht="15.75" customHeight="1" x14ac:dyDescent="0.6"/>
    <row r="852" ht="15.75" customHeight="1" x14ac:dyDescent="0.6"/>
    <row r="853" ht="15.75" customHeight="1" x14ac:dyDescent="0.6"/>
    <row r="854" ht="15.75" customHeight="1" x14ac:dyDescent="0.6"/>
    <row r="855" ht="15.75" customHeight="1" x14ac:dyDescent="0.6"/>
    <row r="856" ht="15.75" customHeight="1" x14ac:dyDescent="0.6"/>
    <row r="857" ht="15.75" customHeight="1" x14ac:dyDescent="0.6"/>
    <row r="858" ht="15.75" customHeight="1" x14ac:dyDescent="0.6"/>
    <row r="859" ht="15.75" customHeight="1" x14ac:dyDescent="0.6"/>
    <row r="860" ht="15.75" customHeight="1" x14ac:dyDescent="0.6"/>
    <row r="861" ht="15.75" customHeight="1" x14ac:dyDescent="0.6"/>
    <row r="862" ht="15.75" customHeight="1" x14ac:dyDescent="0.6"/>
    <row r="863" ht="15.75" customHeight="1" x14ac:dyDescent="0.6"/>
    <row r="864" ht="15.75" customHeight="1" x14ac:dyDescent="0.6"/>
    <row r="865" ht="15.75" customHeight="1" x14ac:dyDescent="0.6"/>
    <row r="866" ht="15.75" customHeight="1" x14ac:dyDescent="0.6"/>
    <row r="867" ht="15.75" customHeight="1" x14ac:dyDescent="0.6"/>
    <row r="868" ht="15.75" customHeight="1" x14ac:dyDescent="0.6"/>
    <row r="869" ht="15.75" customHeight="1" x14ac:dyDescent="0.6"/>
    <row r="870" ht="15.75" customHeight="1" x14ac:dyDescent="0.6"/>
    <row r="871" ht="15.75" customHeight="1" x14ac:dyDescent="0.6"/>
    <row r="872" ht="15.75" customHeight="1" x14ac:dyDescent="0.6"/>
    <row r="873" ht="15.75" customHeight="1" x14ac:dyDescent="0.6"/>
    <row r="874" ht="15.75" customHeight="1" x14ac:dyDescent="0.6"/>
    <row r="875" ht="15.75" customHeight="1" x14ac:dyDescent="0.6"/>
    <row r="876" ht="15.75" customHeight="1" x14ac:dyDescent="0.6"/>
    <row r="877" ht="15.75" customHeight="1" x14ac:dyDescent="0.6"/>
    <row r="878" ht="15.75" customHeight="1" x14ac:dyDescent="0.6"/>
    <row r="879" ht="15.75" customHeight="1" x14ac:dyDescent="0.6"/>
    <row r="880" ht="15.75" customHeight="1" x14ac:dyDescent="0.6"/>
    <row r="881" ht="15.75" customHeight="1" x14ac:dyDescent="0.6"/>
    <row r="882" ht="15.75" customHeight="1" x14ac:dyDescent="0.6"/>
    <row r="883" ht="15.75" customHeight="1" x14ac:dyDescent="0.6"/>
    <row r="884" ht="15.75" customHeight="1" x14ac:dyDescent="0.6"/>
    <row r="885" ht="15.75" customHeight="1" x14ac:dyDescent="0.6"/>
    <row r="886" ht="15.75" customHeight="1" x14ac:dyDescent="0.6"/>
    <row r="887" ht="15.75" customHeight="1" x14ac:dyDescent="0.6"/>
    <row r="888" ht="15.75" customHeight="1" x14ac:dyDescent="0.6"/>
    <row r="889" ht="15.75" customHeight="1" x14ac:dyDescent="0.6"/>
    <row r="890" ht="15.75" customHeight="1" x14ac:dyDescent="0.6"/>
    <row r="891" ht="15.75" customHeight="1" x14ac:dyDescent="0.6"/>
    <row r="892" ht="15.75" customHeight="1" x14ac:dyDescent="0.6"/>
    <row r="893" ht="15.75" customHeight="1" x14ac:dyDescent="0.6"/>
    <row r="894" ht="15.75" customHeight="1" x14ac:dyDescent="0.6"/>
    <row r="895" ht="15.75" customHeight="1" x14ac:dyDescent="0.6"/>
    <row r="896" ht="15.75" customHeight="1" x14ac:dyDescent="0.6"/>
    <row r="897" ht="15.75" customHeight="1" x14ac:dyDescent="0.6"/>
    <row r="898" ht="15.75" customHeight="1" x14ac:dyDescent="0.6"/>
    <row r="899" ht="15.75" customHeight="1" x14ac:dyDescent="0.6"/>
    <row r="900" ht="15.75" customHeight="1" x14ac:dyDescent="0.6"/>
    <row r="901" ht="15.75" customHeight="1" x14ac:dyDescent="0.6"/>
    <row r="902" ht="15.75" customHeight="1" x14ac:dyDescent="0.6"/>
    <row r="903" ht="15.75" customHeight="1" x14ac:dyDescent="0.6"/>
    <row r="904" ht="15.75" customHeight="1" x14ac:dyDescent="0.6"/>
    <row r="905" ht="15.75" customHeight="1" x14ac:dyDescent="0.6"/>
    <row r="906" ht="15.75" customHeight="1" x14ac:dyDescent="0.6"/>
    <row r="907" ht="15.75" customHeight="1" x14ac:dyDescent="0.6"/>
    <row r="908" ht="15.75" customHeight="1" x14ac:dyDescent="0.6"/>
    <row r="909" ht="15.75" customHeight="1" x14ac:dyDescent="0.6"/>
    <row r="910" ht="15.75" customHeight="1" x14ac:dyDescent="0.6"/>
    <row r="911" ht="15.75" customHeight="1" x14ac:dyDescent="0.6"/>
    <row r="912" ht="15.75" customHeight="1" x14ac:dyDescent="0.6"/>
    <row r="913" ht="15.75" customHeight="1" x14ac:dyDescent="0.6"/>
    <row r="914" ht="15.75" customHeight="1" x14ac:dyDescent="0.6"/>
    <row r="915" ht="15.75" customHeight="1" x14ac:dyDescent="0.6"/>
    <row r="916" ht="15.75" customHeight="1" x14ac:dyDescent="0.6"/>
    <row r="917" ht="15.75" customHeight="1" x14ac:dyDescent="0.6"/>
    <row r="918" ht="15.75" customHeight="1" x14ac:dyDescent="0.6"/>
    <row r="919" ht="15.75" customHeight="1" x14ac:dyDescent="0.6"/>
    <row r="920" ht="15.75" customHeight="1" x14ac:dyDescent="0.6"/>
    <row r="921" ht="15.75" customHeight="1" x14ac:dyDescent="0.6"/>
    <row r="922" ht="15.75" customHeight="1" x14ac:dyDescent="0.6"/>
    <row r="923" ht="15.75" customHeight="1" x14ac:dyDescent="0.6"/>
    <row r="924" ht="15.75" customHeight="1" x14ac:dyDescent="0.6"/>
    <row r="925" ht="15.75" customHeight="1" x14ac:dyDescent="0.6"/>
    <row r="926" ht="15.75" customHeight="1" x14ac:dyDescent="0.6"/>
    <row r="927" ht="15.75" customHeight="1" x14ac:dyDescent="0.6"/>
    <row r="928" ht="15.75" customHeight="1" x14ac:dyDescent="0.6"/>
    <row r="929" ht="15.75" customHeight="1" x14ac:dyDescent="0.6"/>
    <row r="930" ht="15.75" customHeight="1" x14ac:dyDescent="0.6"/>
    <row r="931" ht="15.75" customHeight="1" x14ac:dyDescent="0.6"/>
    <row r="932" ht="15.75" customHeight="1" x14ac:dyDescent="0.6"/>
    <row r="933" ht="15.75" customHeight="1" x14ac:dyDescent="0.6"/>
    <row r="934" ht="15.75" customHeight="1" x14ac:dyDescent="0.6"/>
    <row r="935" ht="15.75" customHeight="1" x14ac:dyDescent="0.6"/>
    <row r="936" ht="15.75" customHeight="1" x14ac:dyDescent="0.6"/>
    <row r="937" ht="15.75" customHeight="1" x14ac:dyDescent="0.6"/>
    <row r="938" ht="15.75" customHeight="1" x14ac:dyDescent="0.6"/>
    <row r="939" ht="15.75" customHeight="1" x14ac:dyDescent="0.6"/>
    <row r="940" ht="15.75" customHeight="1" x14ac:dyDescent="0.6"/>
    <row r="941" ht="15.75" customHeight="1" x14ac:dyDescent="0.6"/>
    <row r="942" ht="15.75" customHeight="1" x14ac:dyDescent="0.6"/>
    <row r="943" ht="15.75" customHeight="1" x14ac:dyDescent="0.6"/>
    <row r="944" ht="15.75" customHeight="1" x14ac:dyDescent="0.6"/>
    <row r="945" ht="15.75" customHeight="1" x14ac:dyDescent="0.6"/>
    <row r="946" ht="15.75" customHeight="1" x14ac:dyDescent="0.6"/>
    <row r="947" ht="15.75" customHeight="1" x14ac:dyDescent="0.6"/>
    <row r="948" ht="15.75" customHeight="1" x14ac:dyDescent="0.6"/>
    <row r="949" ht="15.75" customHeight="1" x14ac:dyDescent="0.6"/>
    <row r="950" ht="15.75" customHeight="1" x14ac:dyDescent="0.6"/>
    <row r="951" ht="15.75" customHeight="1" x14ac:dyDescent="0.6"/>
    <row r="952" ht="15.75" customHeight="1" x14ac:dyDescent="0.6"/>
    <row r="953" ht="15.75" customHeight="1" x14ac:dyDescent="0.6"/>
    <row r="954" ht="15.75" customHeight="1" x14ac:dyDescent="0.6"/>
    <row r="955" ht="15.75" customHeight="1" x14ac:dyDescent="0.6"/>
    <row r="956" ht="15.75" customHeight="1" x14ac:dyDescent="0.6"/>
    <row r="957" ht="15.75" customHeight="1" x14ac:dyDescent="0.6"/>
    <row r="958" ht="15.75" customHeight="1" x14ac:dyDescent="0.6"/>
    <row r="959" ht="15.75" customHeight="1" x14ac:dyDescent="0.6"/>
    <row r="960" ht="15.75" customHeight="1" x14ac:dyDescent="0.6"/>
    <row r="961" ht="15.75" customHeight="1" x14ac:dyDescent="0.6"/>
    <row r="962" ht="15.75" customHeight="1" x14ac:dyDescent="0.6"/>
    <row r="963" ht="15.75" customHeight="1" x14ac:dyDescent="0.6"/>
    <row r="964" ht="15.75" customHeight="1" x14ac:dyDescent="0.6"/>
    <row r="965" ht="15.75" customHeight="1" x14ac:dyDescent="0.6"/>
    <row r="966" ht="15.75" customHeight="1" x14ac:dyDescent="0.6"/>
    <row r="967" ht="15.75" customHeight="1" x14ac:dyDescent="0.6"/>
    <row r="968" ht="15.75" customHeight="1" x14ac:dyDescent="0.6"/>
    <row r="969" ht="15.75" customHeight="1" x14ac:dyDescent="0.6"/>
    <row r="970" ht="15.75" customHeight="1" x14ac:dyDescent="0.6"/>
    <row r="971" ht="15.75" customHeight="1" x14ac:dyDescent="0.6"/>
    <row r="972" ht="15.75" customHeight="1" x14ac:dyDescent="0.6"/>
    <row r="973" ht="15.75" customHeight="1" x14ac:dyDescent="0.6"/>
    <row r="974" ht="15.75" customHeight="1" x14ac:dyDescent="0.6"/>
    <row r="975" ht="15.75" customHeight="1" x14ac:dyDescent="0.6"/>
    <row r="976" ht="15.75" customHeight="1" x14ac:dyDescent="0.6"/>
    <row r="977" ht="15.75" customHeight="1" x14ac:dyDescent="0.6"/>
    <row r="978" ht="15.75" customHeight="1" x14ac:dyDescent="0.6"/>
    <row r="979" ht="15.75" customHeight="1" x14ac:dyDescent="0.6"/>
    <row r="980" ht="15.75" customHeight="1" x14ac:dyDescent="0.6"/>
    <row r="981" ht="15.75" customHeight="1" x14ac:dyDescent="0.6"/>
    <row r="982" ht="15.75" customHeight="1" x14ac:dyDescent="0.6"/>
    <row r="983" ht="15.75" customHeight="1" x14ac:dyDescent="0.6"/>
    <row r="984" ht="15.75" customHeight="1" x14ac:dyDescent="0.6"/>
    <row r="985" ht="15.75" customHeight="1" x14ac:dyDescent="0.6"/>
    <row r="986" ht="15.75" customHeight="1" x14ac:dyDescent="0.6"/>
    <row r="987" ht="15.75" customHeight="1" x14ac:dyDescent="0.6"/>
    <row r="988" ht="15.75" customHeight="1" x14ac:dyDescent="0.6"/>
    <row r="989" ht="15.75" customHeight="1" x14ac:dyDescent="0.6"/>
    <row r="990" ht="15.75" customHeight="1" x14ac:dyDescent="0.6"/>
    <row r="991" ht="15.75" customHeight="1" x14ac:dyDescent="0.6"/>
    <row r="992" ht="15.75" customHeight="1" x14ac:dyDescent="0.6"/>
    <row r="993" ht="15.75" customHeight="1" x14ac:dyDescent="0.6"/>
    <row r="994" ht="15.75" customHeight="1" x14ac:dyDescent="0.6"/>
    <row r="995" ht="15.75" customHeight="1" x14ac:dyDescent="0.6"/>
    <row r="996" ht="15.75" customHeight="1" x14ac:dyDescent="0.6"/>
    <row r="997" ht="15.75" customHeight="1" x14ac:dyDescent="0.6"/>
    <row r="998" ht="15.75" customHeight="1" x14ac:dyDescent="0.6"/>
    <row r="999" ht="15.75" customHeight="1" x14ac:dyDescent="0.6"/>
    <row r="1000" ht="15.75" customHeight="1" x14ac:dyDescent="0.6"/>
  </sheetData>
  <mergeCells count="8">
    <mergeCell ref="O6:Q6"/>
    <mergeCell ref="D7:E7"/>
    <mergeCell ref="D8:E8"/>
    <mergeCell ref="D9:E9"/>
    <mergeCell ref="D6:E6"/>
    <mergeCell ref="F6:H6"/>
    <mergeCell ref="I6:K6"/>
    <mergeCell ref="L6:N6"/>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000"/>
  <sheetViews>
    <sheetView showGridLines="0" workbookViewId="0"/>
  </sheetViews>
  <sheetFormatPr defaultColWidth="11.19921875" defaultRowHeight="15" customHeight="1" x14ac:dyDescent="0.6"/>
  <cols>
    <col min="1" max="1" width="10.44921875" customWidth="1"/>
    <col min="2" max="2" width="45.34765625" customWidth="1"/>
    <col min="3" max="3" width="16.09765625" customWidth="1"/>
    <col min="4" max="4" width="1.34765625" customWidth="1"/>
    <col min="5" max="5" width="7.34765625" customWidth="1"/>
    <col min="6" max="6" width="1.44921875" customWidth="1"/>
    <col min="7" max="7" width="10.09765625" customWidth="1"/>
    <col min="8" max="9" width="10.44921875" customWidth="1"/>
    <col min="10" max="26" width="12.6484375" customWidth="1"/>
  </cols>
  <sheetData>
    <row r="1" spans="2:8" ht="15.75" customHeight="1" x14ac:dyDescent="0.6"/>
    <row r="2" spans="2:8" ht="15.75" customHeight="1" x14ac:dyDescent="0.6"/>
    <row r="3" spans="2:8" ht="15.75" customHeight="1" x14ac:dyDescent="0.6"/>
    <row r="4" spans="2:8" ht="60" customHeight="1" x14ac:dyDescent="1.1000000000000001">
      <c r="B4" s="49" t="s">
        <v>55</v>
      </c>
    </row>
    <row r="5" spans="2:8" ht="15.75" customHeight="1" x14ac:dyDescent="0.6">
      <c r="B5" s="50"/>
      <c r="C5" s="51"/>
      <c r="D5" s="51"/>
      <c r="E5" s="51"/>
      <c r="F5" s="51"/>
      <c r="G5" s="52"/>
    </row>
    <row r="6" spans="2:8" ht="27.75" customHeight="1" x14ac:dyDescent="0.6">
      <c r="B6" s="53" t="s">
        <v>56</v>
      </c>
      <c r="C6" s="54">
        <v>1</v>
      </c>
      <c r="D6" s="55" t="s">
        <v>5</v>
      </c>
      <c r="E6" s="56">
        <v>30</v>
      </c>
      <c r="F6" s="55"/>
      <c r="G6" s="57"/>
    </row>
    <row r="7" spans="2:8" ht="27.75" customHeight="1" x14ac:dyDescent="0.6">
      <c r="B7" s="53" t="s">
        <v>57</v>
      </c>
      <c r="C7" s="54">
        <v>2</v>
      </c>
      <c r="D7" s="55" t="s">
        <v>5</v>
      </c>
      <c r="E7" s="56">
        <v>0</v>
      </c>
      <c r="F7" s="55" t="s">
        <v>5</v>
      </c>
      <c r="G7" s="58">
        <v>0</v>
      </c>
    </row>
    <row r="8" spans="2:8" ht="15" customHeight="1" x14ac:dyDescent="0.6">
      <c r="B8" s="53"/>
      <c r="C8" s="59"/>
      <c r="D8" s="59"/>
      <c r="E8" s="60"/>
      <c r="F8" s="59"/>
      <c r="G8" s="61"/>
      <c r="H8" s="10"/>
    </row>
    <row r="9" spans="2:8" ht="21.75" customHeight="1" x14ac:dyDescent="0.75">
      <c r="B9" s="62" t="s">
        <v>58</v>
      </c>
      <c r="C9" s="63">
        <f>Scratch!L37</f>
        <v>40000</v>
      </c>
      <c r="D9" s="10"/>
      <c r="E9" s="10"/>
      <c r="F9" s="10"/>
      <c r="G9" s="64"/>
    </row>
    <row r="10" spans="2:8" ht="15.75" customHeight="1" x14ac:dyDescent="0.6">
      <c r="B10" s="65"/>
      <c r="C10" s="66"/>
      <c r="D10" s="66"/>
      <c r="E10" s="66"/>
      <c r="F10" s="66"/>
      <c r="G10" s="67"/>
    </row>
    <row r="11" spans="2:8" ht="15.75" customHeight="1" x14ac:dyDescent="0.6"/>
    <row r="12" spans="2:8" ht="60" customHeight="1" x14ac:dyDescent="1.1000000000000001">
      <c r="B12" s="49" t="s">
        <v>59</v>
      </c>
    </row>
    <row r="13" spans="2:8" ht="15.75" customHeight="1" x14ac:dyDescent="0.6">
      <c r="B13" s="50"/>
      <c r="C13" s="51"/>
      <c r="D13" s="51"/>
      <c r="E13" s="51"/>
      <c r="F13" s="51"/>
      <c r="G13" s="52"/>
    </row>
    <row r="14" spans="2:8" ht="27.75" customHeight="1" x14ac:dyDescent="0.6">
      <c r="B14" s="53" t="s">
        <v>56</v>
      </c>
      <c r="C14" s="54">
        <v>2</v>
      </c>
      <c r="D14" s="55" t="s">
        <v>5</v>
      </c>
      <c r="E14" s="68">
        <v>0</v>
      </c>
      <c r="F14" s="10"/>
      <c r="G14" s="64"/>
    </row>
    <row r="15" spans="2:8" ht="27.75" customHeight="1" x14ac:dyDescent="0.6">
      <c r="B15" s="53" t="s">
        <v>60</v>
      </c>
      <c r="C15" s="69">
        <v>42195</v>
      </c>
      <c r="D15" s="10"/>
      <c r="E15" s="10"/>
      <c r="F15" s="10"/>
      <c r="G15" s="64"/>
    </row>
    <row r="16" spans="2:8" ht="15" customHeight="1" x14ac:dyDescent="0.6">
      <c r="B16" s="70"/>
      <c r="C16" s="71"/>
      <c r="D16" s="10"/>
      <c r="E16" s="10"/>
      <c r="F16" s="10"/>
      <c r="G16" s="64"/>
    </row>
    <row r="17" spans="2:9" ht="21.75" customHeight="1" x14ac:dyDescent="0.75">
      <c r="B17" s="62" t="s">
        <v>61</v>
      </c>
      <c r="C17" s="72">
        <f>Scratch!J32</f>
        <v>2</v>
      </c>
      <c r="D17" s="73" t="s">
        <v>5</v>
      </c>
      <c r="E17" s="74">
        <f>Scratch!J37</f>
        <v>48</v>
      </c>
      <c r="F17" s="73" t="s">
        <v>5</v>
      </c>
      <c r="G17" s="75">
        <f>Scratch!J36</f>
        <v>46.800000000000068</v>
      </c>
    </row>
    <row r="18" spans="2:9" ht="15.75" customHeight="1" x14ac:dyDescent="0.6">
      <c r="B18" s="65"/>
      <c r="C18" s="66"/>
      <c r="D18" s="66"/>
      <c r="E18" s="66"/>
      <c r="F18" s="66"/>
      <c r="G18" s="67"/>
    </row>
    <row r="19" spans="2:9" ht="75" customHeight="1" x14ac:dyDescent="1.1000000000000001">
      <c r="B19" s="49" t="s">
        <v>62</v>
      </c>
    </row>
    <row r="20" spans="2:9" ht="15.75" customHeight="1" x14ac:dyDescent="0.6">
      <c r="B20" s="50"/>
      <c r="C20" s="51"/>
      <c r="D20" s="51"/>
      <c r="E20" s="51"/>
      <c r="F20" s="51"/>
      <c r="G20" s="52"/>
    </row>
    <row r="21" spans="2:9" ht="27.75" customHeight="1" x14ac:dyDescent="0.75">
      <c r="B21" s="53" t="s">
        <v>63</v>
      </c>
      <c r="C21" s="76">
        <v>42195</v>
      </c>
      <c r="D21" s="10"/>
      <c r="E21" s="10"/>
      <c r="F21" s="10"/>
      <c r="G21" s="64"/>
    </row>
    <row r="22" spans="2:9" ht="27.75" customHeight="1" x14ac:dyDescent="0.75">
      <c r="B22" s="53" t="s">
        <v>64</v>
      </c>
      <c r="C22" s="77">
        <v>2</v>
      </c>
      <c r="D22" s="78" t="s">
        <v>5</v>
      </c>
      <c r="E22" s="78">
        <v>25</v>
      </c>
      <c r="F22" s="78" t="s">
        <v>5</v>
      </c>
      <c r="G22" s="79"/>
    </row>
    <row r="23" spans="2:9" ht="15" customHeight="1" x14ac:dyDescent="0.75">
      <c r="B23" s="70"/>
      <c r="C23" s="80"/>
      <c r="D23" s="80"/>
      <c r="E23" s="80"/>
      <c r="F23" s="80"/>
      <c r="G23" s="81"/>
      <c r="H23" s="10"/>
      <c r="I23" s="10"/>
    </row>
    <row r="24" spans="2:9" ht="21.75" customHeight="1" x14ac:dyDescent="0.75">
      <c r="B24" s="53" t="s">
        <v>65</v>
      </c>
      <c r="C24" s="82">
        <f>Scratch!C66</f>
        <v>1</v>
      </c>
      <c r="D24" s="83" t="s">
        <v>5</v>
      </c>
      <c r="E24" s="84">
        <f>Scratch!C68</f>
        <v>43.092783505154635</v>
      </c>
      <c r="F24" s="85"/>
      <c r="G24" s="86"/>
    </row>
    <row r="25" spans="2:9" ht="15.75" customHeight="1" x14ac:dyDescent="0.6">
      <c r="B25" s="65"/>
      <c r="C25" s="66"/>
      <c r="D25" s="66"/>
      <c r="E25" s="66"/>
      <c r="F25" s="66"/>
      <c r="G25" s="67"/>
    </row>
    <row r="26" spans="2:9" ht="15.75" customHeight="1" x14ac:dyDescent="0.6"/>
    <row r="27" spans="2:9" ht="15.75" customHeight="1" x14ac:dyDescent="0.6">
      <c r="B27" s="20" t="s">
        <v>16</v>
      </c>
    </row>
    <row r="28" spans="2:9" ht="15.75" customHeight="1" x14ac:dyDescent="0.6">
      <c r="B28" s="20" t="s">
        <v>17</v>
      </c>
    </row>
    <row r="29" spans="2:9" ht="15.75" customHeight="1" x14ac:dyDescent="0.6"/>
    <row r="30" spans="2:9" ht="15.75" customHeight="1" x14ac:dyDescent="0.6"/>
    <row r="31" spans="2:9" ht="15.75" customHeight="1" x14ac:dyDescent="0.6"/>
    <row r="32" spans="2:9" ht="15.75" customHeight="1" x14ac:dyDescent="0.6"/>
    <row r="33" ht="15.75" customHeight="1" x14ac:dyDescent="0.6"/>
    <row r="34" ht="15.75" customHeight="1" x14ac:dyDescent="0.6"/>
    <row r="35" ht="15.75" customHeight="1" x14ac:dyDescent="0.6"/>
    <row r="36" ht="15.75" customHeight="1" x14ac:dyDescent="0.6"/>
    <row r="37" ht="15.75" customHeight="1" x14ac:dyDescent="0.6"/>
    <row r="38" ht="15.75" customHeight="1" x14ac:dyDescent="0.6"/>
    <row r="39" ht="15.75" customHeight="1" x14ac:dyDescent="0.6"/>
    <row r="40" ht="15.75" customHeight="1" x14ac:dyDescent="0.6"/>
    <row r="41" ht="15.75" customHeight="1" x14ac:dyDescent="0.6"/>
    <row r="42" ht="15.75" customHeight="1" x14ac:dyDescent="0.6"/>
    <row r="43" ht="15.75" customHeight="1" x14ac:dyDescent="0.6"/>
    <row r="44" ht="15.75" customHeight="1" x14ac:dyDescent="0.6"/>
    <row r="45" ht="15.75" customHeight="1" x14ac:dyDescent="0.6"/>
    <row r="46" ht="15.75" customHeight="1" x14ac:dyDescent="0.6"/>
    <row r="47" ht="15.75" customHeight="1" x14ac:dyDescent="0.6"/>
    <row r="48" ht="15.75" customHeight="1" x14ac:dyDescent="0.6"/>
    <row r="49" ht="15.75" customHeight="1" x14ac:dyDescent="0.6"/>
    <row r="50" ht="15.75" customHeight="1" x14ac:dyDescent="0.6"/>
    <row r="51" ht="15.75" customHeight="1" x14ac:dyDescent="0.6"/>
    <row r="52" ht="15.75" customHeight="1" x14ac:dyDescent="0.6"/>
    <row r="53" ht="15.75" customHeight="1" x14ac:dyDescent="0.6"/>
    <row r="54" ht="15.75" customHeight="1" x14ac:dyDescent="0.6"/>
    <row r="55" ht="15.75" customHeight="1" x14ac:dyDescent="0.6"/>
    <row r="56" ht="15.75" customHeight="1" x14ac:dyDescent="0.6"/>
    <row r="57" ht="15.75" customHeight="1" x14ac:dyDescent="0.6"/>
    <row r="58" ht="15.75" customHeight="1" x14ac:dyDescent="0.6"/>
    <row r="59" ht="15.75" customHeight="1" x14ac:dyDescent="0.6"/>
    <row r="60" ht="15.75" customHeight="1" x14ac:dyDescent="0.6"/>
    <row r="61" ht="15.75" customHeight="1" x14ac:dyDescent="0.6"/>
    <row r="62" ht="15.75" customHeight="1" x14ac:dyDescent="0.6"/>
    <row r="63" ht="15.75" customHeight="1" x14ac:dyDescent="0.6"/>
    <row r="64" ht="15.75" customHeight="1" x14ac:dyDescent="0.6"/>
    <row r="65" ht="15.75" customHeight="1" x14ac:dyDescent="0.6"/>
    <row r="66" ht="15.75" customHeight="1" x14ac:dyDescent="0.6"/>
    <row r="67" ht="15.75" customHeight="1" x14ac:dyDescent="0.6"/>
    <row r="68" ht="15.75" customHeight="1" x14ac:dyDescent="0.6"/>
    <row r="69" ht="15.75" customHeight="1" x14ac:dyDescent="0.6"/>
    <row r="70" ht="15.75" customHeight="1" x14ac:dyDescent="0.6"/>
    <row r="71" ht="15.75" customHeight="1" x14ac:dyDescent="0.6"/>
    <row r="72" ht="15.75" customHeight="1" x14ac:dyDescent="0.6"/>
    <row r="73" ht="15.75" customHeight="1" x14ac:dyDescent="0.6"/>
    <row r="74" ht="15.75" customHeight="1" x14ac:dyDescent="0.6"/>
    <row r="75" ht="15.75" customHeight="1" x14ac:dyDescent="0.6"/>
    <row r="76" ht="15.75" customHeight="1" x14ac:dyDescent="0.6"/>
    <row r="77" ht="15.75" customHeight="1" x14ac:dyDescent="0.6"/>
    <row r="78" ht="15.75" customHeight="1" x14ac:dyDescent="0.6"/>
    <row r="79" ht="15.75" customHeight="1" x14ac:dyDescent="0.6"/>
    <row r="80" ht="15.75" customHeight="1" x14ac:dyDescent="0.6"/>
    <row r="81" ht="15.75" customHeight="1" x14ac:dyDescent="0.6"/>
    <row r="82" ht="15.75" customHeight="1" x14ac:dyDescent="0.6"/>
    <row r="83" ht="15.75" customHeight="1" x14ac:dyDescent="0.6"/>
    <row r="84" ht="15.75" customHeight="1" x14ac:dyDescent="0.6"/>
    <row r="85" ht="15.75" customHeight="1" x14ac:dyDescent="0.6"/>
    <row r="86" ht="15.75" customHeight="1" x14ac:dyDescent="0.6"/>
    <row r="87" ht="15.75" customHeight="1" x14ac:dyDescent="0.6"/>
    <row r="88" ht="15.75" customHeight="1" x14ac:dyDescent="0.6"/>
    <row r="89" ht="15.75" customHeight="1" x14ac:dyDescent="0.6"/>
    <row r="90" ht="15.75" customHeight="1" x14ac:dyDescent="0.6"/>
    <row r="91" ht="15.75" customHeight="1" x14ac:dyDescent="0.6"/>
    <row r="92" ht="15.75" customHeight="1" x14ac:dyDescent="0.6"/>
    <row r="93" ht="15.75" customHeight="1" x14ac:dyDescent="0.6"/>
    <row r="94" ht="15.75" customHeight="1" x14ac:dyDescent="0.6"/>
    <row r="95" ht="15.75" customHeight="1" x14ac:dyDescent="0.6"/>
    <row r="96" ht="15.75" customHeight="1" x14ac:dyDescent="0.6"/>
    <row r="97" ht="15.75" customHeight="1" x14ac:dyDescent="0.6"/>
    <row r="98" ht="15.75" customHeight="1" x14ac:dyDescent="0.6"/>
    <row r="99" ht="15.75" customHeight="1" x14ac:dyDescent="0.6"/>
    <row r="100" ht="15.75" customHeight="1" x14ac:dyDescent="0.6"/>
    <row r="101" ht="15.75" customHeight="1" x14ac:dyDescent="0.6"/>
    <row r="102" ht="15.75" customHeight="1" x14ac:dyDescent="0.6"/>
    <row r="103" ht="15.75" customHeight="1" x14ac:dyDescent="0.6"/>
    <row r="104" ht="15.75" customHeight="1" x14ac:dyDescent="0.6"/>
    <row r="105" ht="15.75" customHeight="1" x14ac:dyDescent="0.6"/>
    <row r="106" ht="15.75" customHeight="1" x14ac:dyDescent="0.6"/>
    <row r="107" ht="15.75" customHeight="1" x14ac:dyDescent="0.6"/>
    <row r="108" ht="15.75" customHeight="1" x14ac:dyDescent="0.6"/>
    <row r="109" ht="15.75" customHeight="1" x14ac:dyDescent="0.6"/>
    <row r="110" ht="15.75" customHeight="1" x14ac:dyDescent="0.6"/>
    <row r="111" ht="15.75" customHeight="1" x14ac:dyDescent="0.6"/>
    <row r="112" ht="15.75" customHeight="1" x14ac:dyDescent="0.6"/>
    <row r="113" ht="15.75" customHeight="1" x14ac:dyDescent="0.6"/>
    <row r="114" ht="15.75" customHeight="1" x14ac:dyDescent="0.6"/>
    <row r="115" ht="15.75" customHeight="1" x14ac:dyDescent="0.6"/>
    <row r="116" ht="15.75" customHeight="1" x14ac:dyDescent="0.6"/>
    <row r="117" ht="15.75" customHeight="1" x14ac:dyDescent="0.6"/>
    <row r="118" ht="15.75" customHeight="1" x14ac:dyDescent="0.6"/>
    <row r="119" ht="15.75" customHeight="1" x14ac:dyDescent="0.6"/>
    <row r="120" ht="15.75" customHeight="1" x14ac:dyDescent="0.6"/>
    <row r="121" ht="15.75" customHeight="1" x14ac:dyDescent="0.6"/>
    <row r="122" ht="15.75" customHeight="1" x14ac:dyDescent="0.6"/>
    <row r="123" ht="15.75" customHeight="1" x14ac:dyDescent="0.6"/>
    <row r="124" ht="15.75" customHeight="1" x14ac:dyDescent="0.6"/>
    <row r="125" ht="15.75" customHeight="1" x14ac:dyDescent="0.6"/>
    <row r="126" ht="15.75" customHeight="1" x14ac:dyDescent="0.6"/>
    <row r="127" ht="15.75" customHeight="1" x14ac:dyDescent="0.6"/>
    <row r="128" ht="15.75" customHeight="1" x14ac:dyDescent="0.6"/>
    <row r="129" ht="15.75" customHeight="1" x14ac:dyDescent="0.6"/>
    <row r="130" ht="15.75" customHeight="1" x14ac:dyDescent="0.6"/>
    <row r="131" ht="15.75" customHeight="1" x14ac:dyDescent="0.6"/>
    <row r="132" ht="15.75" customHeight="1" x14ac:dyDescent="0.6"/>
    <row r="133" ht="15.75" customHeight="1" x14ac:dyDescent="0.6"/>
    <row r="134" ht="15.75" customHeight="1" x14ac:dyDescent="0.6"/>
    <row r="135" ht="15.75" customHeight="1" x14ac:dyDescent="0.6"/>
    <row r="136" ht="15.75" customHeight="1" x14ac:dyDescent="0.6"/>
    <row r="137" ht="15.75" customHeight="1" x14ac:dyDescent="0.6"/>
    <row r="138" ht="15.75" customHeight="1" x14ac:dyDescent="0.6"/>
    <row r="139" ht="15.75" customHeight="1" x14ac:dyDescent="0.6"/>
    <row r="140" ht="15.75" customHeight="1" x14ac:dyDescent="0.6"/>
    <row r="141" ht="15.75" customHeight="1" x14ac:dyDescent="0.6"/>
    <row r="142" ht="15.75" customHeight="1" x14ac:dyDescent="0.6"/>
    <row r="143" ht="15.75" customHeight="1" x14ac:dyDescent="0.6"/>
    <row r="144" ht="15.75" customHeight="1" x14ac:dyDescent="0.6"/>
    <row r="145" ht="15.75" customHeight="1" x14ac:dyDescent="0.6"/>
    <row r="146" ht="15.75" customHeight="1" x14ac:dyDescent="0.6"/>
    <row r="147" ht="15.75" customHeight="1" x14ac:dyDescent="0.6"/>
    <row r="148" ht="15.75" customHeight="1" x14ac:dyDescent="0.6"/>
    <row r="149" ht="15.75" customHeight="1" x14ac:dyDescent="0.6"/>
    <row r="150" ht="15.75" customHeight="1" x14ac:dyDescent="0.6"/>
    <row r="151" ht="15.75" customHeight="1" x14ac:dyDescent="0.6"/>
    <row r="152" ht="15.75" customHeight="1" x14ac:dyDescent="0.6"/>
    <row r="153" ht="15.75" customHeight="1" x14ac:dyDescent="0.6"/>
    <row r="154" ht="15.75" customHeight="1" x14ac:dyDescent="0.6"/>
    <row r="155" ht="15.75" customHeight="1" x14ac:dyDescent="0.6"/>
    <row r="156" ht="15.75" customHeight="1" x14ac:dyDescent="0.6"/>
    <row r="157" ht="15.75" customHeight="1" x14ac:dyDescent="0.6"/>
    <row r="158" ht="15.75" customHeight="1" x14ac:dyDescent="0.6"/>
    <row r="159" ht="15.75" customHeight="1" x14ac:dyDescent="0.6"/>
    <row r="160" ht="15.75" customHeight="1" x14ac:dyDescent="0.6"/>
    <row r="161" ht="15.75" customHeight="1" x14ac:dyDescent="0.6"/>
    <row r="162" ht="15.75" customHeight="1" x14ac:dyDescent="0.6"/>
    <row r="163" ht="15.75" customHeight="1" x14ac:dyDescent="0.6"/>
    <row r="164" ht="15.75" customHeight="1" x14ac:dyDescent="0.6"/>
    <row r="165" ht="15.75" customHeight="1" x14ac:dyDescent="0.6"/>
    <row r="166" ht="15.75" customHeight="1" x14ac:dyDescent="0.6"/>
    <row r="167" ht="15.75" customHeight="1" x14ac:dyDescent="0.6"/>
    <row r="168" ht="15.75" customHeight="1" x14ac:dyDescent="0.6"/>
    <row r="169" ht="15.75" customHeight="1" x14ac:dyDescent="0.6"/>
    <row r="170" ht="15.75" customHeight="1" x14ac:dyDescent="0.6"/>
    <row r="171" ht="15.75" customHeight="1" x14ac:dyDescent="0.6"/>
    <row r="172" ht="15.75" customHeight="1" x14ac:dyDescent="0.6"/>
    <row r="173" ht="15.75" customHeight="1" x14ac:dyDescent="0.6"/>
    <row r="174" ht="15.75" customHeight="1" x14ac:dyDescent="0.6"/>
    <row r="175" ht="15.75" customHeight="1" x14ac:dyDescent="0.6"/>
    <row r="176" ht="15.75" customHeight="1" x14ac:dyDescent="0.6"/>
    <row r="177" ht="15.75" customHeight="1" x14ac:dyDescent="0.6"/>
    <row r="178" ht="15.75" customHeight="1" x14ac:dyDescent="0.6"/>
    <row r="179" ht="15.75" customHeight="1" x14ac:dyDescent="0.6"/>
    <row r="180" ht="15.75" customHeight="1" x14ac:dyDescent="0.6"/>
    <row r="181" ht="15.75" customHeight="1" x14ac:dyDescent="0.6"/>
    <row r="182" ht="15.75" customHeight="1" x14ac:dyDescent="0.6"/>
    <row r="183" ht="15.75" customHeight="1" x14ac:dyDescent="0.6"/>
    <row r="184" ht="15.75" customHeight="1" x14ac:dyDescent="0.6"/>
    <row r="185" ht="15.75" customHeight="1" x14ac:dyDescent="0.6"/>
    <row r="186" ht="15.75" customHeight="1" x14ac:dyDescent="0.6"/>
    <row r="187" ht="15.75" customHeight="1" x14ac:dyDescent="0.6"/>
    <row r="188" ht="15.75" customHeight="1" x14ac:dyDescent="0.6"/>
    <row r="189" ht="15.75" customHeight="1" x14ac:dyDescent="0.6"/>
    <row r="190" ht="15.75" customHeight="1" x14ac:dyDescent="0.6"/>
    <row r="191" ht="15.75" customHeight="1" x14ac:dyDescent="0.6"/>
    <row r="192" ht="15.75" customHeight="1" x14ac:dyDescent="0.6"/>
    <row r="193" ht="15.75" customHeight="1" x14ac:dyDescent="0.6"/>
    <row r="194" ht="15.75" customHeight="1" x14ac:dyDescent="0.6"/>
    <row r="195" ht="15.75" customHeight="1" x14ac:dyDescent="0.6"/>
    <row r="196" ht="15.75" customHeight="1" x14ac:dyDescent="0.6"/>
    <row r="197" ht="15.75" customHeight="1" x14ac:dyDescent="0.6"/>
    <row r="198" ht="15.75" customHeight="1" x14ac:dyDescent="0.6"/>
    <row r="199" ht="15.75" customHeight="1" x14ac:dyDescent="0.6"/>
    <row r="200" ht="15.75" customHeight="1" x14ac:dyDescent="0.6"/>
    <row r="201" ht="15.75" customHeight="1" x14ac:dyDescent="0.6"/>
    <row r="202" ht="15.75" customHeight="1" x14ac:dyDescent="0.6"/>
    <row r="203" ht="15.75" customHeight="1" x14ac:dyDescent="0.6"/>
    <row r="204" ht="15.75" customHeight="1" x14ac:dyDescent="0.6"/>
    <row r="205" ht="15.75" customHeight="1" x14ac:dyDescent="0.6"/>
    <row r="206" ht="15.75" customHeight="1" x14ac:dyDescent="0.6"/>
    <row r="207" ht="15.75" customHeight="1" x14ac:dyDescent="0.6"/>
    <row r="208" ht="15.75" customHeight="1" x14ac:dyDescent="0.6"/>
    <row r="209" ht="15.75" customHeight="1" x14ac:dyDescent="0.6"/>
    <row r="210" ht="15.75" customHeight="1" x14ac:dyDescent="0.6"/>
    <row r="211" ht="15.75" customHeight="1" x14ac:dyDescent="0.6"/>
    <row r="212" ht="15.75" customHeight="1" x14ac:dyDescent="0.6"/>
    <row r="213" ht="15.75" customHeight="1" x14ac:dyDescent="0.6"/>
    <row r="214" ht="15.75" customHeight="1" x14ac:dyDescent="0.6"/>
    <row r="215" ht="15.75" customHeight="1" x14ac:dyDescent="0.6"/>
    <row r="216" ht="15.75" customHeight="1" x14ac:dyDescent="0.6"/>
    <row r="217" ht="15.75" customHeight="1" x14ac:dyDescent="0.6"/>
    <row r="218" ht="15.75" customHeight="1" x14ac:dyDescent="0.6"/>
    <row r="219" ht="15.75" customHeight="1" x14ac:dyDescent="0.6"/>
    <row r="220" ht="15.75" customHeight="1" x14ac:dyDescent="0.6"/>
    <row r="221" ht="15.75" customHeight="1" x14ac:dyDescent="0.6"/>
    <row r="222" ht="15.75" customHeight="1" x14ac:dyDescent="0.6"/>
    <row r="223" ht="15.75" customHeight="1" x14ac:dyDescent="0.6"/>
    <row r="224" ht="15.75" customHeight="1" x14ac:dyDescent="0.6"/>
    <row r="225" ht="15.75" customHeight="1" x14ac:dyDescent="0.6"/>
    <row r="226" ht="15.75" customHeight="1" x14ac:dyDescent="0.6"/>
    <row r="227" ht="15.75" customHeight="1" x14ac:dyDescent="0.6"/>
    <row r="228" ht="15.75" customHeight="1" x14ac:dyDescent="0.6"/>
    <row r="229" ht="15.75" customHeight="1" x14ac:dyDescent="0.6"/>
    <row r="230" ht="15.75" customHeight="1" x14ac:dyDescent="0.6"/>
    <row r="231" ht="15.75" customHeight="1" x14ac:dyDescent="0.6"/>
    <row r="232" ht="15.75" customHeight="1" x14ac:dyDescent="0.6"/>
    <row r="233" ht="15.75" customHeight="1" x14ac:dyDescent="0.6"/>
    <row r="234" ht="15.75" customHeight="1" x14ac:dyDescent="0.6"/>
    <row r="235" ht="15.75" customHeight="1" x14ac:dyDescent="0.6"/>
    <row r="236" ht="15.75" customHeight="1" x14ac:dyDescent="0.6"/>
    <row r="237" ht="15.75" customHeight="1" x14ac:dyDescent="0.6"/>
    <row r="238" ht="15.75" customHeight="1" x14ac:dyDescent="0.6"/>
    <row r="239" ht="15.75" customHeight="1" x14ac:dyDescent="0.6"/>
    <row r="240" ht="15.75" customHeight="1" x14ac:dyDescent="0.6"/>
    <row r="241" ht="15.75" customHeight="1" x14ac:dyDescent="0.6"/>
    <row r="242" ht="15.75" customHeight="1" x14ac:dyDescent="0.6"/>
    <row r="243" ht="15.75" customHeight="1" x14ac:dyDescent="0.6"/>
    <row r="244" ht="15.75" customHeight="1" x14ac:dyDescent="0.6"/>
    <row r="245" ht="15.75" customHeight="1" x14ac:dyDescent="0.6"/>
    <row r="246" ht="15.75" customHeight="1" x14ac:dyDescent="0.6"/>
    <row r="247" ht="15.75" customHeight="1" x14ac:dyDescent="0.6"/>
    <row r="248" ht="15.75" customHeight="1" x14ac:dyDescent="0.6"/>
    <row r="249" ht="15.75" customHeight="1" x14ac:dyDescent="0.6"/>
    <row r="250" ht="15.75" customHeight="1" x14ac:dyDescent="0.6"/>
    <row r="251" ht="15.75" customHeight="1" x14ac:dyDescent="0.6"/>
    <row r="252" ht="15.75" customHeight="1" x14ac:dyDescent="0.6"/>
    <row r="253" ht="15.75" customHeight="1" x14ac:dyDescent="0.6"/>
    <row r="254" ht="15.75" customHeight="1" x14ac:dyDescent="0.6"/>
    <row r="255" ht="15.75" customHeight="1" x14ac:dyDescent="0.6"/>
    <row r="256" ht="15.75" customHeight="1" x14ac:dyDescent="0.6"/>
    <row r="257" ht="15.75" customHeight="1" x14ac:dyDescent="0.6"/>
    <row r="258" ht="15.75" customHeight="1" x14ac:dyDescent="0.6"/>
    <row r="259" ht="15.75" customHeight="1" x14ac:dyDescent="0.6"/>
    <row r="260" ht="15.75" customHeight="1" x14ac:dyDescent="0.6"/>
    <row r="261" ht="15.75" customHeight="1" x14ac:dyDescent="0.6"/>
    <row r="262" ht="15.75" customHeight="1" x14ac:dyDescent="0.6"/>
    <row r="263" ht="15.75" customHeight="1" x14ac:dyDescent="0.6"/>
    <row r="264" ht="15.75" customHeight="1" x14ac:dyDescent="0.6"/>
    <row r="265" ht="15.75" customHeight="1" x14ac:dyDescent="0.6"/>
    <row r="266" ht="15.75" customHeight="1" x14ac:dyDescent="0.6"/>
    <row r="267" ht="15.75" customHeight="1" x14ac:dyDescent="0.6"/>
    <row r="268" ht="15.75" customHeight="1" x14ac:dyDescent="0.6"/>
    <row r="269" ht="15.75" customHeight="1" x14ac:dyDescent="0.6"/>
    <row r="270" ht="15.75" customHeight="1" x14ac:dyDescent="0.6"/>
    <row r="271" ht="15.75" customHeight="1" x14ac:dyDescent="0.6"/>
    <row r="272" ht="15.75" customHeight="1" x14ac:dyDescent="0.6"/>
    <row r="273" ht="15.75" customHeight="1" x14ac:dyDescent="0.6"/>
    <row r="274" ht="15.75" customHeight="1" x14ac:dyDescent="0.6"/>
    <row r="275" ht="15.75" customHeight="1" x14ac:dyDescent="0.6"/>
    <row r="276" ht="15.75" customHeight="1" x14ac:dyDescent="0.6"/>
    <row r="277" ht="15.75" customHeight="1" x14ac:dyDescent="0.6"/>
    <row r="278" ht="15.75" customHeight="1" x14ac:dyDescent="0.6"/>
    <row r="279" ht="15.75" customHeight="1" x14ac:dyDescent="0.6"/>
    <row r="280" ht="15.75" customHeight="1" x14ac:dyDescent="0.6"/>
    <row r="281" ht="15.75" customHeight="1" x14ac:dyDescent="0.6"/>
    <row r="282" ht="15.75" customHeight="1" x14ac:dyDescent="0.6"/>
    <row r="283" ht="15.75" customHeight="1" x14ac:dyDescent="0.6"/>
    <row r="284" ht="15.75" customHeight="1" x14ac:dyDescent="0.6"/>
    <row r="285" ht="15.75" customHeight="1" x14ac:dyDescent="0.6"/>
    <row r="286" ht="15.75" customHeight="1" x14ac:dyDescent="0.6"/>
    <row r="287" ht="15.75" customHeight="1" x14ac:dyDescent="0.6"/>
    <row r="288" ht="15.75" customHeight="1" x14ac:dyDescent="0.6"/>
    <row r="289" ht="15.75" customHeight="1" x14ac:dyDescent="0.6"/>
    <row r="290" ht="15.75" customHeight="1" x14ac:dyDescent="0.6"/>
    <row r="291" ht="15.75" customHeight="1" x14ac:dyDescent="0.6"/>
    <row r="292" ht="15.75" customHeight="1" x14ac:dyDescent="0.6"/>
    <row r="293" ht="15.75" customHeight="1" x14ac:dyDescent="0.6"/>
    <row r="294" ht="15.75" customHeight="1" x14ac:dyDescent="0.6"/>
    <row r="295" ht="15.75" customHeight="1" x14ac:dyDescent="0.6"/>
    <row r="296" ht="15.75" customHeight="1" x14ac:dyDescent="0.6"/>
    <row r="297" ht="15.75" customHeight="1" x14ac:dyDescent="0.6"/>
    <row r="298" ht="15.75" customHeight="1" x14ac:dyDescent="0.6"/>
    <row r="299" ht="15.75" customHeight="1" x14ac:dyDescent="0.6"/>
    <row r="300" ht="15.75" customHeight="1" x14ac:dyDescent="0.6"/>
    <row r="301" ht="15.75" customHeight="1" x14ac:dyDescent="0.6"/>
    <row r="302" ht="15.75" customHeight="1" x14ac:dyDescent="0.6"/>
    <row r="303" ht="15.75" customHeight="1" x14ac:dyDescent="0.6"/>
    <row r="304" ht="15.75" customHeight="1" x14ac:dyDescent="0.6"/>
    <row r="305" ht="15.75" customHeight="1" x14ac:dyDescent="0.6"/>
    <row r="306" ht="15.75" customHeight="1" x14ac:dyDescent="0.6"/>
    <row r="307" ht="15.75" customHeight="1" x14ac:dyDescent="0.6"/>
    <row r="308" ht="15.75" customHeight="1" x14ac:dyDescent="0.6"/>
    <row r="309" ht="15.75" customHeight="1" x14ac:dyDescent="0.6"/>
    <row r="310" ht="15.75" customHeight="1" x14ac:dyDescent="0.6"/>
    <row r="311" ht="15.75" customHeight="1" x14ac:dyDescent="0.6"/>
    <row r="312" ht="15.75" customHeight="1" x14ac:dyDescent="0.6"/>
    <row r="313" ht="15.75" customHeight="1" x14ac:dyDescent="0.6"/>
    <row r="314" ht="15.75" customHeight="1" x14ac:dyDescent="0.6"/>
    <row r="315" ht="15.75" customHeight="1" x14ac:dyDescent="0.6"/>
    <row r="316" ht="15.75" customHeight="1" x14ac:dyDescent="0.6"/>
    <row r="317" ht="15.75" customHeight="1" x14ac:dyDescent="0.6"/>
    <row r="318" ht="15.75" customHeight="1" x14ac:dyDescent="0.6"/>
    <row r="319" ht="15.75" customHeight="1" x14ac:dyDescent="0.6"/>
    <row r="320" ht="15.75" customHeight="1" x14ac:dyDescent="0.6"/>
    <row r="321" ht="15.75" customHeight="1" x14ac:dyDescent="0.6"/>
    <row r="322" ht="15.75" customHeight="1" x14ac:dyDescent="0.6"/>
    <row r="323" ht="15.75" customHeight="1" x14ac:dyDescent="0.6"/>
    <row r="324" ht="15.75" customHeight="1" x14ac:dyDescent="0.6"/>
    <row r="325" ht="15.75" customHeight="1" x14ac:dyDescent="0.6"/>
    <row r="326" ht="15.75" customHeight="1" x14ac:dyDescent="0.6"/>
    <row r="327" ht="15.75" customHeight="1" x14ac:dyDescent="0.6"/>
    <row r="328" ht="15.75" customHeight="1" x14ac:dyDescent="0.6"/>
    <row r="329" ht="15.75" customHeight="1" x14ac:dyDescent="0.6"/>
    <row r="330" ht="15.75" customHeight="1" x14ac:dyDescent="0.6"/>
    <row r="331" ht="15.75" customHeight="1" x14ac:dyDescent="0.6"/>
    <row r="332" ht="15.75" customHeight="1" x14ac:dyDescent="0.6"/>
    <row r="333" ht="15.75" customHeight="1" x14ac:dyDescent="0.6"/>
    <row r="334" ht="15.75" customHeight="1" x14ac:dyDescent="0.6"/>
    <row r="335" ht="15.75" customHeight="1" x14ac:dyDescent="0.6"/>
    <row r="336" ht="15.75" customHeight="1" x14ac:dyDescent="0.6"/>
    <row r="337" ht="15.75" customHeight="1" x14ac:dyDescent="0.6"/>
    <row r="338" ht="15.75" customHeight="1" x14ac:dyDescent="0.6"/>
    <row r="339" ht="15.75" customHeight="1" x14ac:dyDescent="0.6"/>
    <row r="340" ht="15.75" customHeight="1" x14ac:dyDescent="0.6"/>
    <row r="341" ht="15.75" customHeight="1" x14ac:dyDescent="0.6"/>
    <row r="342" ht="15.75" customHeight="1" x14ac:dyDescent="0.6"/>
    <row r="343" ht="15.75" customHeight="1" x14ac:dyDescent="0.6"/>
    <row r="344" ht="15.75" customHeight="1" x14ac:dyDescent="0.6"/>
    <row r="345" ht="15.75" customHeight="1" x14ac:dyDescent="0.6"/>
    <row r="346" ht="15.75" customHeight="1" x14ac:dyDescent="0.6"/>
    <row r="347" ht="15.75" customHeight="1" x14ac:dyDescent="0.6"/>
    <row r="348" ht="15.75" customHeight="1" x14ac:dyDescent="0.6"/>
    <row r="349" ht="15.75" customHeight="1" x14ac:dyDescent="0.6"/>
    <row r="350" ht="15.75" customHeight="1" x14ac:dyDescent="0.6"/>
    <row r="351" ht="15.75" customHeight="1" x14ac:dyDescent="0.6"/>
    <row r="352" ht="15.75" customHeight="1" x14ac:dyDescent="0.6"/>
    <row r="353" ht="15.75" customHeight="1" x14ac:dyDescent="0.6"/>
    <row r="354" ht="15.75" customHeight="1" x14ac:dyDescent="0.6"/>
    <row r="355" ht="15.75" customHeight="1" x14ac:dyDescent="0.6"/>
    <row r="356" ht="15.75" customHeight="1" x14ac:dyDescent="0.6"/>
    <row r="357" ht="15.75" customHeight="1" x14ac:dyDescent="0.6"/>
    <row r="358" ht="15.75" customHeight="1" x14ac:dyDescent="0.6"/>
    <row r="359" ht="15.75" customHeight="1" x14ac:dyDescent="0.6"/>
    <row r="360" ht="15.75" customHeight="1" x14ac:dyDescent="0.6"/>
    <row r="361" ht="15.75" customHeight="1" x14ac:dyDescent="0.6"/>
    <row r="362" ht="15.75" customHeight="1" x14ac:dyDescent="0.6"/>
    <row r="363" ht="15.75" customHeight="1" x14ac:dyDescent="0.6"/>
    <row r="364" ht="15.75" customHeight="1" x14ac:dyDescent="0.6"/>
    <row r="365" ht="15.75" customHeight="1" x14ac:dyDescent="0.6"/>
    <row r="366" ht="15.75" customHeight="1" x14ac:dyDescent="0.6"/>
    <row r="367" ht="15.75" customHeight="1" x14ac:dyDescent="0.6"/>
    <row r="368" ht="15.75" customHeight="1" x14ac:dyDescent="0.6"/>
    <row r="369" ht="15.75" customHeight="1" x14ac:dyDescent="0.6"/>
    <row r="370" ht="15.75" customHeight="1" x14ac:dyDescent="0.6"/>
    <row r="371" ht="15.75" customHeight="1" x14ac:dyDescent="0.6"/>
    <row r="372" ht="15.75" customHeight="1" x14ac:dyDescent="0.6"/>
    <row r="373" ht="15.75" customHeight="1" x14ac:dyDescent="0.6"/>
    <row r="374" ht="15.75" customHeight="1" x14ac:dyDescent="0.6"/>
    <row r="375" ht="15.75" customHeight="1" x14ac:dyDescent="0.6"/>
    <row r="376" ht="15.75" customHeight="1" x14ac:dyDescent="0.6"/>
    <row r="377" ht="15.75" customHeight="1" x14ac:dyDescent="0.6"/>
    <row r="378" ht="15.75" customHeight="1" x14ac:dyDescent="0.6"/>
    <row r="379" ht="15.75" customHeight="1" x14ac:dyDescent="0.6"/>
    <row r="380" ht="15.75" customHeight="1" x14ac:dyDescent="0.6"/>
    <row r="381" ht="15.75" customHeight="1" x14ac:dyDescent="0.6"/>
    <row r="382" ht="15.75" customHeight="1" x14ac:dyDescent="0.6"/>
    <row r="383" ht="15.75" customHeight="1" x14ac:dyDescent="0.6"/>
    <row r="384" ht="15.75" customHeight="1" x14ac:dyDescent="0.6"/>
    <row r="385" ht="15.75" customHeight="1" x14ac:dyDescent="0.6"/>
    <row r="386" ht="15.75" customHeight="1" x14ac:dyDescent="0.6"/>
    <row r="387" ht="15.75" customHeight="1" x14ac:dyDescent="0.6"/>
    <row r="388" ht="15.75" customHeight="1" x14ac:dyDescent="0.6"/>
    <row r="389" ht="15.75" customHeight="1" x14ac:dyDescent="0.6"/>
    <row r="390" ht="15.75" customHeight="1" x14ac:dyDescent="0.6"/>
    <row r="391" ht="15.75" customHeight="1" x14ac:dyDescent="0.6"/>
    <row r="392" ht="15.75" customHeight="1" x14ac:dyDescent="0.6"/>
    <row r="393" ht="15.75" customHeight="1" x14ac:dyDescent="0.6"/>
    <row r="394" ht="15.75" customHeight="1" x14ac:dyDescent="0.6"/>
    <row r="395" ht="15.75" customHeight="1" x14ac:dyDescent="0.6"/>
    <row r="396" ht="15.75" customHeight="1" x14ac:dyDescent="0.6"/>
    <row r="397" ht="15.75" customHeight="1" x14ac:dyDescent="0.6"/>
    <row r="398" ht="15.75" customHeight="1" x14ac:dyDescent="0.6"/>
    <row r="399" ht="15.75" customHeight="1" x14ac:dyDescent="0.6"/>
    <row r="400" ht="15.75" customHeight="1" x14ac:dyDescent="0.6"/>
    <row r="401" ht="15.75" customHeight="1" x14ac:dyDescent="0.6"/>
    <row r="402" ht="15.75" customHeight="1" x14ac:dyDescent="0.6"/>
    <row r="403" ht="15.75" customHeight="1" x14ac:dyDescent="0.6"/>
    <row r="404" ht="15.75" customHeight="1" x14ac:dyDescent="0.6"/>
    <row r="405" ht="15.75" customHeight="1" x14ac:dyDescent="0.6"/>
    <row r="406" ht="15.75" customHeight="1" x14ac:dyDescent="0.6"/>
    <row r="407" ht="15.75" customHeight="1" x14ac:dyDescent="0.6"/>
    <row r="408" ht="15.75" customHeight="1" x14ac:dyDescent="0.6"/>
    <row r="409" ht="15.75" customHeight="1" x14ac:dyDescent="0.6"/>
    <row r="410" ht="15.75" customHeight="1" x14ac:dyDescent="0.6"/>
    <row r="411" ht="15.75" customHeight="1" x14ac:dyDescent="0.6"/>
    <row r="412" ht="15.75" customHeight="1" x14ac:dyDescent="0.6"/>
    <row r="413" ht="15.75" customHeight="1" x14ac:dyDescent="0.6"/>
    <row r="414" ht="15.75" customHeight="1" x14ac:dyDescent="0.6"/>
    <row r="415" ht="15.75" customHeight="1" x14ac:dyDescent="0.6"/>
    <row r="416" ht="15.75" customHeight="1" x14ac:dyDescent="0.6"/>
    <row r="417" ht="15.75" customHeight="1" x14ac:dyDescent="0.6"/>
    <row r="418" ht="15.75" customHeight="1" x14ac:dyDescent="0.6"/>
    <row r="419" ht="15.75" customHeight="1" x14ac:dyDescent="0.6"/>
    <row r="420" ht="15.75" customHeight="1" x14ac:dyDescent="0.6"/>
    <row r="421" ht="15.75" customHeight="1" x14ac:dyDescent="0.6"/>
    <row r="422" ht="15.75" customHeight="1" x14ac:dyDescent="0.6"/>
    <row r="423" ht="15.75" customHeight="1" x14ac:dyDescent="0.6"/>
    <row r="424" ht="15.75" customHeight="1" x14ac:dyDescent="0.6"/>
    <row r="425" ht="15.75" customHeight="1" x14ac:dyDescent="0.6"/>
    <row r="426" ht="15.75" customHeight="1" x14ac:dyDescent="0.6"/>
    <row r="427" ht="15.75" customHeight="1" x14ac:dyDescent="0.6"/>
    <row r="428" ht="15.75" customHeight="1" x14ac:dyDescent="0.6"/>
    <row r="429" ht="15.75" customHeight="1" x14ac:dyDescent="0.6"/>
    <row r="430" ht="15.75" customHeight="1" x14ac:dyDescent="0.6"/>
    <row r="431" ht="15.75" customHeight="1" x14ac:dyDescent="0.6"/>
    <row r="432" ht="15.75" customHeight="1" x14ac:dyDescent="0.6"/>
    <row r="433" ht="15.75" customHeight="1" x14ac:dyDescent="0.6"/>
    <row r="434" ht="15.75" customHeight="1" x14ac:dyDescent="0.6"/>
    <row r="435" ht="15.75" customHeight="1" x14ac:dyDescent="0.6"/>
    <row r="436" ht="15.75" customHeight="1" x14ac:dyDescent="0.6"/>
    <row r="437" ht="15.75" customHeight="1" x14ac:dyDescent="0.6"/>
    <row r="438" ht="15.75" customHeight="1" x14ac:dyDescent="0.6"/>
    <row r="439" ht="15.75" customHeight="1" x14ac:dyDescent="0.6"/>
    <row r="440" ht="15.75" customHeight="1" x14ac:dyDescent="0.6"/>
    <row r="441" ht="15.75" customHeight="1" x14ac:dyDescent="0.6"/>
    <row r="442" ht="15.75" customHeight="1" x14ac:dyDescent="0.6"/>
    <row r="443" ht="15.75" customHeight="1" x14ac:dyDescent="0.6"/>
    <row r="444" ht="15.75" customHeight="1" x14ac:dyDescent="0.6"/>
    <row r="445" ht="15.75" customHeight="1" x14ac:dyDescent="0.6"/>
    <row r="446" ht="15.75" customHeight="1" x14ac:dyDescent="0.6"/>
    <row r="447" ht="15.75" customHeight="1" x14ac:dyDescent="0.6"/>
    <row r="448" ht="15.75" customHeight="1" x14ac:dyDescent="0.6"/>
    <row r="449" ht="15.75" customHeight="1" x14ac:dyDescent="0.6"/>
    <row r="450" ht="15.75" customHeight="1" x14ac:dyDescent="0.6"/>
    <row r="451" ht="15.75" customHeight="1" x14ac:dyDescent="0.6"/>
    <row r="452" ht="15.75" customHeight="1" x14ac:dyDescent="0.6"/>
    <row r="453" ht="15.75" customHeight="1" x14ac:dyDescent="0.6"/>
    <row r="454" ht="15.75" customHeight="1" x14ac:dyDescent="0.6"/>
    <row r="455" ht="15.75" customHeight="1" x14ac:dyDescent="0.6"/>
    <row r="456" ht="15.75" customHeight="1" x14ac:dyDescent="0.6"/>
    <row r="457" ht="15.75" customHeight="1" x14ac:dyDescent="0.6"/>
    <row r="458" ht="15.75" customHeight="1" x14ac:dyDescent="0.6"/>
    <row r="459" ht="15.75" customHeight="1" x14ac:dyDescent="0.6"/>
    <row r="460" ht="15.75" customHeight="1" x14ac:dyDescent="0.6"/>
    <row r="461" ht="15.75" customHeight="1" x14ac:dyDescent="0.6"/>
    <row r="462" ht="15.75" customHeight="1" x14ac:dyDescent="0.6"/>
    <row r="463" ht="15.75" customHeight="1" x14ac:dyDescent="0.6"/>
    <row r="464" ht="15.75" customHeight="1" x14ac:dyDescent="0.6"/>
    <row r="465" ht="15.75" customHeight="1" x14ac:dyDescent="0.6"/>
    <row r="466" ht="15.75" customHeight="1" x14ac:dyDescent="0.6"/>
    <row r="467" ht="15.75" customHeight="1" x14ac:dyDescent="0.6"/>
    <row r="468" ht="15.75" customHeight="1" x14ac:dyDescent="0.6"/>
    <row r="469" ht="15.75" customHeight="1" x14ac:dyDescent="0.6"/>
    <row r="470" ht="15.75" customHeight="1" x14ac:dyDescent="0.6"/>
    <row r="471" ht="15.75" customHeight="1" x14ac:dyDescent="0.6"/>
    <row r="472" ht="15.75" customHeight="1" x14ac:dyDescent="0.6"/>
    <row r="473" ht="15.75" customHeight="1" x14ac:dyDescent="0.6"/>
    <row r="474" ht="15.75" customHeight="1" x14ac:dyDescent="0.6"/>
    <row r="475" ht="15.75" customHeight="1" x14ac:dyDescent="0.6"/>
    <row r="476" ht="15.75" customHeight="1" x14ac:dyDescent="0.6"/>
    <row r="477" ht="15.75" customHeight="1" x14ac:dyDescent="0.6"/>
    <row r="478" ht="15.75" customHeight="1" x14ac:dyDescent="0.6"/>
    <row r="479" ht="15.75" customHeight="1" x14ac:dyDescent="0.6"/>
    <row r="480" ht="15.75" customHeight="1" x14ac:dyDescent="0.6"/>
    <row r="481" ht="15.75" customHeight="1" x14ac:dyDescent="0.6"/>
    <row r="482" ht="15.75" customHeight="1" x14ac:dyDescent="0.6"/>
    <row r="483" ht="15.75" customHeight="1" x14ac:dyDescent="0.6"/>
    <row r="484" ht="15.75" customHeight="1" x14ac:dyDescent="0.6"/>
    <row r="485" ht="15.75" customHeight="1" x14ac:dyDescent="0.6"/>
    <row r="486" ht="15.75" customHeight="1" x14ac:dyDescent="0.6"/>
    <row r="487" ht="15.75" customHeight="1" x14ac:dyDescent="0.6"/>
    <row r="488" ht="15.75" customHeight="1" x14ac:dyDescent="0.6"/>
    <row r="489" ht="15.75" customHeight="1" x14ac:dyDescent="0.6"/>
    <row r="490" ht="15.75" customHeight="1" x14ac:dyDescent="0.6"/>
    <row r="491" ht="15.75" customHeight="1" x14ac:dyDescent="0.6"/>
    <row r="492" ht="15.75" customHeight="1" x14ac:dyDescent="0.6"/>
    <row r="493" ht="15.75" customHeight="1" x14ac:dyDescent="0.6"/>
    <row r="494" ht="15.75" customHeight="1" x14ac:dyDescent="0.6"/>
    <row r="495" ht="15.75" customHeight="1" x14ac:dyDescent="0.6"/>
    <row r="496" ht="15.75" customHeight="1" x14ac:dyDescent="0.6"/>
    <row r="497" ht="15.75" customHeight="1" x14ac:dyDescent="0.6"/>
    <row r="498" ht="15.75" customHeight="1" x14ac:dyDescent="0.6"/>
    <row r="499" ht="15.75" customHeight="1" x14ac:dyDescent="0.6"/>
    <row r="500" ht="15.75" customHeight="1" x14ac:dyDescent="0.6"/>
    <row r="501" ht="15.75" customHeight="1" x14ac:dyDescent="0.6"/>
    <row r="502" ht="15.75" customHeight="1" x14ac:dyDescent="0.6"/>
    <row r="503" ht="15.75" customHeight="1" x14ac:dyDescent="0.6"/>
    <row r="504" ht="15.75" customHeight="1" x14ac:dyDescent="0.6"/>
    <row r="505" ht="15.75" customHeight="1" x14ac:dyDescent="0.6"/>
    <row r="506" ht="15.75" customHeight="1" x14ac:dyDescent="0.6"/>
    <row r="507" ht="15.75" customHeight="1" x14ac:dyDescent="0.6"/>
    <row r="508" ht="15.75" customHeight="1" x14ac:dyDescent="0.6"/>
    <row r="509" ht="15.75" customHeight="1" x14ac:dyDescent="0.6"/>
    <row r="510" ht="15.75" customHeight="1" x14ac:dyDescent="0.6"/>
    <row r="511" ht="15.75" customHeight="1" x14ac:dyDescent="0.6"/>
    <row r="512" ht="15.75" customHeight="1" x14ac:dyDescent="0.6"/>
    <row r="513" ht="15.75" customHeight="1" x14ac:dyDescent="0.6"/>
    <row r="514" ht="15.75" customHeight="1" x14ac:dyDescent="0.6"/>
    <row r="515" ht="15.75" customHeight="1" x14ac:dyDescent="0.6"/>
    <row r="516" ht="15.75" customHeight="1" x14ac:dyDescent="0.6"/>
    <row r="517" ht="15.75" customHeight="1" x14ac:dyDescent="0.6"/>
    <row r="518" ht="15.75" customHeight="1" x14ac:dyDescent="0.6"/>
    <row r="519" ht="15.75" customHeight="1" x14ac:dyDescent="0.6"/>
    <row r="520" ht="15.75" customHeight="1" x14ac:dyDescent="0.6"/>
    <row r="521" ht="15.75" customHeight="1" x14ac:dyDescent="0.6"/>
    <row r="522" ht="15.75" customHeight="1" x14ac:dyDescent="0.6"/>
    <row r="523" ht="15.75" customHeight="1" x14ac:dyDescent="0.6"/>
    <row r="524" ht="15.75" customHeight="1" x14ac:dyDescent="0.6"/>
    <row r="525" ht="15.75" customHeight="1" x14ac:dyDescent="0.6"/>
    <row r="526" ht="15.75" customHeight="1" x14ac:dyDescent="0.6"/>
    <row r="527" ht="15.75" customHeight="1" x14ac:dyDescent="0.6"/>
    <row r="528" ht="15.75" customHeight="1" x14ac:dyDescent="0.6"/>
    <row r="529" ht="15.75" customHeight="1" x14ac:dyDescent="0.6"/>
    <row r="530" ht="15.75" customHeight="1" x14ac:dyDescent="0.6"/>
    <row r="531" ht="15.75" customHeight="1" x14ac:dyDescent="0.6"/>
    <row r="532" ht="15.75" customHeight="1" x14ac:dyDescent="0.6"/>
    <row r="533" ht="15.75" customHeight="1" x14ac:dyDescent="0.6"/>
    <row r="534" ht="15.75" customHeight="1" x14ac:dyDescent="0.6"/>
    <row r="535" ht="15.75" customHeight="1" x14ac:dyDescent="0.6"/>
    <row r="536" ht="15.75" customHeight="1" x14ac:dyDescent="0.6"/>
    <row r="537" ht="15.75" customHeight="1" x14ac:dyDescent="0.6"/>
    <row r="538" ht="15.75" customHeight="1" x14ac:dyDescent="0.6"/>
    <row r="539" ht="15.75" customHeight="1" x14ac:dyDescent="0.6"/>
    <row r="540" ht="15.75" customHeight="1" x14ac:dyDescent="0.6"/>
    <row r="541" ht="15.75" customHeight="1" x14ac:dyDescent="0.6"/>
    <row r="542" ht="15.75" customHeight="1" x14ac:dyDescent="0.6"/>
    <row r="543" ht="15.75" customHeight="1" x14ac:dyDescent="0.6"/>
    <row r="544" ht="15.75" customHeight="1" x14ac:dyDescent="0.6"/>
    <row r="545" ht="15.75" customHeight="1" x14ac:dyDescent="0.6"/>
    <row r="546" ht="15.75" customHeight="1" x14ac:dyDescent="0.6"/>
    <row r="547" ht="15.75" customHeight="1" x14ac:dyDescent="0.6"/>
    <row r="548" ht="15.75" customHeight="1" x14ac:dyDescent="0.6"/>
    <row r="549" ht="15.75" customHeight="1" x14ac:dyDescent="0.6"/>
    <row r="550" ht="15.75" customHeight="1" x14ac:dyDescent="0.6"/>
    <row r="551" ht="15.75" customHeight="1" x14ac:dyDescent="0.6"/>
    <row r="552" ht="15.75" customHeight="1" x14ac:dyDescent="0.6"/>
    <row r="553" ht="15.75" customHeight="1" x14ac:dyDescent="0.6"/>
    <row r="554" ht="15.75" customHeight="1" x14ac:dyDescent="0.6"/>
    <row r="555" ht="15.75" customHeight="1" x14ac:dyDescent="0.6"/>
    <row r="556" ht="15.75" customHeight="1" x14ac:dyDescent="0.6"/>
    <row r="557" ht="15.75" customHeight="1" x14ac:dyDescent="0.6"/>
    <row r="558" ht="15.75" customHeight="1" x14ac:dyDescent="0.6"/>
    <row r="559" ht="15.75" customHeight="1" x14ac:dyDescent="0.6"/>
    <row r="560" ht="15.75" customHeight="1" x14ac:dyDescent="0.6"/>
    <row r="561" ht="15.75" customHeight="1" x14ac:dyDescent="0.6"/>
    <row r="562" ht="15.75" customHeight="1" x14ac:dyDescent="0.6"/>
    <row r="563" ht="15.75" customHeight="1" x14ac:dyDescent="0.6"/>
    <row r="564" ht="15.75" customHeight="1" x14ac:dyDescent="0.6"/>
    <row r="565" ht="15.75" customHeight="1" x14ac:dyDescent="0.6"/>
    <row r="566" ht="15.75" customHeight="1" x14ac:dyDescent="0.6"/>
    <row r="567" ht="15.75" customHeight="1" x14ac:dyDescent="0.6"/>
    <row r="568" ht="15.75" customHeight="1" x14ac:dyDescent="0.6"/>
    <row r="569" ht="15.75" customHeight="1" x14ac:dyDescent="0.6"/>
    <row r="570" ht="15.75" customHeight="1" x14ac:dyDescent="0.6"/>
    <row r="571" ht="15.75" customHeight="1" x14ac:dyDescent="0.6"/>
    <row r="572" ht="15.75" customHeight="1" x14ac:dyDescent="0.6"/>
    <row r="573" ht="15.75" customHeight="1" x14ac:dyDescent="0.6"/>
    <row r="574" ht="15.75" customHeight="1" x14ac:dyDescent="0.6"/>
    <row r="575" ht="15.75" customHeight="1" x14ac:dyDescent="0.6"/>
    <row r="576" ht="15.75" customHeight="1" x14ac:dyDescent="0.6"/>
    <row r="577" ht="15.75" customHeight="1" x14ac:dyDescent="0.6"/>
    <row r="578" ht="15.75" customHeight="1" x14ac:dyDescent="0.6"/>
    <row r="579" ht="15.75" customHeight="1" x14ac:dyDescent="0.6"/>
    <row r="580" ht="15.75" customHeight="1" x14ac:dyDescent="0.6"/>
    <row r="581" ht="15.75" customHeight="1" x14ac:dyDescent="0.6"/>
    <row r="582" ht="15.75" customHeight="1" x14ac:dyDescent="0.6"/>
    <row r="583" ht="15.75" customHeight="1" x14ac:dyDescent="0.6"/>
    <row r="584" ht="15.75" customHeight="1" x14ac:dyDescent="0.6"/>
    <row r="585" ht="15.75" customHeight="1" x14ac:dyDescent="0.6"/>
    <row r="586" ht="15.75" customHeight="1" x14ac:dyDescent="0.6"/>
    <row r="587" ht="15.75" customHeight="1" x14ac:dyDescent="0.6"/>
    <row r="588" ht="15.75" customHeight="1" x14ac:dyDescent="0.6"/>
    <row r="589" ht="15.75" customHeight="1" x14ac:dyDescent="0.6"/>
    <row r="590" ht="15.75" customHeight="1" x14ac:dyDescent="0.6"/>
    <row r="591" ht="15.75" customHeight="1" x14ac:dyDescent="0.6"/>
    <row r="592" ht="15.75" customHeight="1" x14ac:dyDescent="0.6"/>
    <row r="593" ht="15.75" customHeight="1" x14ac:dyDescent="0.6"/>
    <row r="594" ht="15.75" customHeight="1" x14ac:dyDescent="0.6"/>
    <row r="595" ht="15.75" customHeight="1" x14ac:dyDescent="0.6"/>
    <row r="596" ht="15.75" customHeight="1" x14ac:dyDescent="0.6"/>
    <row r="597" ht="15.75" customHeight="1" x14ac:dyDescent="0.6"/>
    <row r="598" ht="15.75" customHeight="1" x14ac:dyDescent="0.6"/>
    <row r="599" ht="15.75" customHeight="1" x14ac:dyDescent="0.6"/>
    <row r="600" ht="15.75" customHeight="1" x14ac:dyDescent="0.6"/>
    <row r="601" ht="15.75" customHeight="1" x14ac:dyDescent="0.6"/>
    <row r="602" ht="15.75" customHeight="1" x14ac:dyDescent="0.6"/>
    <row r="603" ht="15.75" customHeight="1" x14ac:dyDescent="0.6"/>
    <row r="604" ht="15.75" customHeight="1" x14ac:dyDescent="0.6"/>
    <row r="605" ht="15.75" customHeight="1" x14ac:dyDescent="0.6"/>
    <row r="606" ht="15.75" customHeight="1" x14ac:dyDescent="0.6"/>
    <row r="607" ht="15.75" customHeight="1" x14ac:dyDescent="0.6"/>
    <row r="608" ht="15.75" customHeight="1" x14ac:dyDescent="0.6"/>
    <row r="609" ht="15.75" customHeight="1" x14ac:dyDescent="0.6"/>
    <row r="610" ht="15.75" customHeight="1" x14ac:dyDescent="0.6"/>
    <row r="611" ht="15.75" customHeight="1" x14ac:dyDescent="0.6"/>
    <row r="612" ht="15.75" customHeight="1" x14ac:dyDescent="0.6"/>
    <row r="613" ht="15.75" customHeight="1" x14ac:dyDescent="0.6"/>
    <row r="614" ht="15.75" customHeight="1" x14ac:dyDescent="0.6"/>
    <row r="615" ht="15.75" customHeight="1" x14ac:dyDescent="0.6"/>
    <row r="616" ht="15.75" customHeight="1" x14ac:dyDescent="0.6"/>
    <row r="617" ht="15.75" customHeight="1" x14ac:dyDescent="0.6"/>
    <row r="618" ht="15.75" customHeight="1" x14ac:dyDescent="0.6"/>
    <row r="619" ht="15.75" customHeight="1" x14ac:dyDescent="0.6"/>
    <row r="620" ht="15.75" customHeight="1" x14ac:dyDescent="0.6"/>
    <row r="621" ht="15.75" customHeight="1" x14ac:dyDescent="0.6"/>
    <row r="622" ht="15.75" customHeight="1" x14ac:dyDescent="0.6"/>
    <row r="623" ht="15.75" customHeight="1" x14ac:dyDescent="0.6"/>
    <row r="624" ht="15.75" customHeight="1" x14ac:dyDescent="0.6"/>
    <row r="625" ht="15.75" customHeight="1" x14ac:dyDescent="0.6"/>
    <row r="626" ht="15.75" customHeight="1" x14ac:dyDescent="0.6"/>
    <row r="627" ht="15.75" customHeight="1" x14ac:dyDescent="0.6"/>
    <row r="628" ht="15.75" customHeight="1" x14ac:dyDescent="0.6"/>
    <row r="629" ht="15.75" customHeight="1" x14ac:dyDescent="0.6"/>
    <row r="630" ht="15.75" customHeight="1" x14ac:dyDescent="0.6"/>
    <row r="631" ht="15.75" customHeight="1" x14ac:dyDescent="0.6"/>
    <row r="632" ht="15.75" customHeight="1" x14ac:dyDescent="0.6"/>
    <row r="633" ht="15.75" customHeight="1" x14ac:dyDescent="0.6"/>
    <row r="634" ht="15.75" customHeight="1" x14ac:dyDescent="0.6"/>
    <row r="635" ht="15.75" customHeight="1" x14ac:dyDescent="0.6"/>
    <row r="636" ht="15.75" customHeight="1" x14ac:dyDescent="0.6"/>
    <row r="637" ht="15.75" customHeight="1" x14ac:dyDescent="0.6"/>
    <row r="638" ht="15.75" customHeight="1" x14ac:dyDescent="0.6"/>
    <row r="639" ht="15.75" customHeight="1" x14ac:dyDescent="0.6"/>
    <row r="640" ht="15.75" customHeight="1" x14ac:dyDescent="0.6"/>
    <row r="641" ht="15.75" customHeight="1" x14ac:dyDescent="0.6"/>
    <row r="642" ht="15.75" customHeight="1" x14ac:dyDescent="0.6"/>
    <row r="643" ht="15.75" customHeight="1" x14ac:dyDescent="0.6"/>
    <row r="644" ht="15.75" customHeight="1" x14ac:dyDescent="0.6"/>
    <row r="645" ht="15.75" customHeight="1" x14ac:dyDescent="0.6"/>
    <row r="646" ht="15.75" customHeight="1" x14ac:dyDescent="0.6"/>
    <row r="647" ht="15.75" customHeight="1" x14ac:dyDescent="0.6"/>
    <row r="648" ht="15.75" customHeight="1" x14ac:dyDescent="0.6"/>
    <row r="649" ht="15.75" customHeight="1" x14ac:dyDescent="0.6"/>
    <row r="650" ht="15.75" customHeight="1" x14ac:dyDescent="0.6"/>
    <row r="651" ht="15.75" customHeight="1" x14ac:dyDescent="0.6"/>
    <row r="652" ht="15.75" customHeight="1" x14ac:dyDescent="0.6"/>
    <row r="653" ht="15.75" customHeight="1" x14ac:dyDescent="0.6"/>
    <row r="654" ht="15.75" customHeight="1" x14ac:dyDescent="0.6"/>
    <row r="655" ht="15.75" customHeight="1" x14ac:dyDescent="0.6"/>
    <row r="656" ht="15.75" customHeight="1" x14ac:dyDescent="0.6"/>
    <row r="657" ht="15.75" customHeight="1" x14ac:dyDescent="0.6"/>
    <row r="658" ht="15.75" customHeight="1" x14ac:dyDescent="0.6"/>
    <row r="659" ht="15.75" customHeight="1" x14ac:dyDescent="0.6"/>
    <row r="660" ht="15.75" customHeight="1" x14ac:dyDescent="0.6"/>
    <row r="661" ht="15.75" customHeight="1" x14ac:dyDescent="0.6"/>
    <row r="662" ht="15.75" customHeight="1" x14ac:dyDescent="0.6"/>
    <row r="663" ht="15.75" customHeight="1" x14ac:dyDescent="0.6"/>
    <row r="664" ht="15.75" customHeight="1" x14ac:dyDescent="0.6"/>
    <row r="665" ht="15.75" customHeight="1" x14ac:dyDescent="0.6"/>
    <row r="666" ht="15.75" customHeight="1" x14ac:dyDescent="0.6"/>
    <row r="667" ht="15.75" customHeight="1" x14ac:dyDescent="0.6"/>
    <row r="668" ht="15.75" customHeight="1" x14ac:dyDescent="0.6"/>
    <row r="669" ht="15.75" customHeight="1" x14ac:dyDescent="0.6"/>
    <row r="670" ht="15.75" customHeight="1" x14ac:dyDescent="0.6"/>
    <row r="671" ht="15.75" customHeight="1" x14ac:dyDescent="0.6"/>
    <row r="672" ht="15.75" customHeight="1" x14ac:dyDescent="0.6"/>
    <row r="673" ht="15.75" customHeight="1" x14ac:dyDescent="0.6"/>
    <row r="674" ht="15.75" customHeight="1" x14ac:dyDescent="0.6"/>
    <row r="675" ht="15.75" customHeight="1" x14ac:dyDescent="0.6"/>
    <row r="676" ht="15.75" customHeight="1" x14ac:dyDescent="0.6"/>
    <row r="677" ht="15.75" customHeight="1" x14ac:dyDescent="0.6"/>
    <row r="678" ht="15.75" customHeight="1" x14ac:dyDescent="0.6"/>
    <row r="679" ht="15.75" customHeight="1" x14ac:dyDescent="0.6"/>
    <row r="680" ht="15.75" customHeight="1" x14ac:dyDescent="0.6"/>
    <row r="681" ht="15.75" customHeight="1" x14ac:dyDescent="0.6"/>
    <row r="682" ht="15.75" customHeight="1" x14ac:dyDescent="0.6"/>
    <row r="683" ht="15.75" customHeight="1" x14ac:dyDescent="0.6"/>
    <row r="684" ht="15.75" customHeight="1" x14ac:dyDescent="0.6"/>
    <row r="685" ht="15.75" customHeight="1" x14ac:dyDescent="0.6"/>
    <row r="686" ht="15.75" customHeight="1" x14ac:dyDescent="0.6"/>
    <row r="687" ht="15.75" customHeight="1" x14ac:dyDescent="0.6"/>
    <row r="688" ht="15.75" customHeight="1" x14ac:dyDescent="0.6"/>
    <row r="689" ht="15.75" customHeight="1" x14ac:dyDescent="0.6"/>
    <row r="690" ht="15.75" customHeight="1" x14ac:dyDescent="0.6"/>
    <row r="691" ht="15.75" customHeight="1" x14ac:dyDescent="0.6"/>
    <row r="692" ht="15.75" customHeight="1" x14ac:dyDescent="0.6"/>
    <row r="693" ht="15.75" customHeight="1" x14ac:dyDescent="0.6"/>
    <row r="694" ht="15.75" customHeight="1" x14ac:dyDescent="0.6"/>
    <row r="695" ht="15.75" customHeight="1" x14ac:dyDescent="0.6"/>
    <row r="696" ht="15.75" customHeight="1" x14ac:dyDescent="0.6"/>
    <row r="697" ht="15.75" customHeight="1" x14ac:dyDescent="0.6"/>
    <row r="698" ht="15.75" customHeight="1" x14ac:dyDescent="0.6"/>
    <row r="699" ht="15.75" customHeight="1" x14ac:dyDescent="0.6"/>
    <row r="700" ht="15.75" customHeight="1" x14ac:dyDescent="0.6"/>
    <row r="701" ht="15.75" customHeight="1" x14ac:dyDescent="0.6"/>
    <row r="702" ht="15.75" customHeight="1" x14ac:dyDescent="0.6"/>
    <row r="703" ht="15.75" customHeight="1" x14ac:dyDescent="0.6"/>
    <row r="704" ht="15.75" customHeight="1" x14ac:dyDescent="0.6"/>
    <row r="705" ht="15.75" customHeight="1" x14ac:dyDescent="0.6"/>
    <row r="706" ht="15.75" customHeight="1" x14ac:dyDescent="0.6"/>
    <row r="707" ht="15.75" customHeight="1" x14ac:dyDescent="0.6"/>
    <row r="708" ht="15.75" customHeight="1" x14ac:dyDescent="0.6"/>
    <row r="709" ht="15.75" customHeight="1" x14ac:dyDescent="0.6"/>
    <row r="710" ht="15.75" customHeight="1" x14ac:dyDescent="0.6"/>
    <row r="711" ht="15.75" customHeight="1" x14ac:dyDescent="0.6"/>
    <row r="712" ht="15.75" customHeight="1" x14ac:dyDescent="0.6"/>
    <row r="713" ht="15.75" customHeight="1" x14ac:dyDescent="0.6"/>
    <row r="714" ht="15.75" customHeight="1" x14ac:dyDescent="0.6"/>
    <row r="715" ht="15.75" customHeight="1" x14ac:dyDescent="0.6"/>
    <row r="716" ht="15.75" customHeight="1" x14ac:dyDescent="0.6"/>
    <row r="717" ht="15.75" customHeight="1" x14ac:dyDescent="0.6"/>
    <row r="718" ht="15.75" customHeight="1" x14ac:dyDescent="0.6"/>
    <row r="719" ht="15.75" customHeight="1" x14ac:dyDescent="0.6"/>
    <row r="720" ht="15.75" customHeight="1" x14ac:dyDescent="0.6"/>
    <row r="721" ht="15.75" customHeight="1" x14ac:dyDescent="0.6"/>
    <row r="722" ht="15.75" customHeight="1" x14ac:dyDescent="0.6"/>
    <row r="723" ht="15.75" customHeight="1" x14ac:dyDescent="0.6"/>
    <row r="724" ht="15.75" customHeight="1" x14ac:dyDescent="0.6"/>
    <row r="725" ht="15.75" customHeight="1" x14ac:dyDescent="0.6"/>
    <row r="726" ht="15.75" customHeight="1" x14ac:dyDescent="0.6"/>
    <row r="727" ht="15.75" customHeight="1" x14ac:dyDescent="0.6"/>
    <row r="728" ht="15.75" customHeight="1" x14ac:dyDescent="0.6"/>
    <row r="729" ht="15.75" customHeight="1" x14ac:dyDescent="0.6"/>
    <row r="730" ht="15.75" customHeight="1" x14ac:dyDescent="0.6"/>
    <row r="731" ht="15.75" customHeight="1" x14ac:dyDescent="0.6"/>
    <row r="732" ht="15.75" customHeight="1" x14ac:dyDescent="0.6"/>
    <row r="733" ht="15.75" customHeight="1" x14ac:dyDescent="0.6"/>
    <row r="734" ht="15.75" customHeight="1" x14ac:dyDescent="0.6"/>
    <row r="735" ht="15.75" customHeight="1" x14ac:dyDescent="0.6"/>
    <row r="736" ht="15.75" customHeight="1" x14ac:dyDescent="0.6"/>
    <row r="737" ht="15.75" customHeight="1" x14ac:dyDescent="0.6"/>
    <row r="738" ht="15.75" customHeight="1" x14ac:dyDescent="0.6"/>
    <row r="739" ht="15.75" customHeight="1" x14ac:dyDescent="0.6"/>
    <row r="740" ht="15.75" customHeight="1" x14ac:dyDescent="0.6"/>
    <row r="741" ht="15.75" customHeight="1" x14ac:dyDescent="0.6"/>
    <row r="742" ht="15.75" customHeight="1" x14ac:dyDescent="0.6"/>
    <row r="743" ht="15.75" customHeight="1" x14ac:dyDescent="0.6"/>
    <row r="744" ht="15.75" customHeight="1" x14ac:dyDescent="0.6"/>
    <row r="745" ht="15.75" customHeight="1" x14ac:dyDescent="0.6"/>
    <row r="746" ht="15.75" customHeight="1" x14ac:dyDescent="0.6"/>
    <row r="747" ht="15.75" customHeight="1" x14ac:dyDescent="0.6"/>
    <row r="748" ht="15.75" customHeight="1" x14ac:dyDescent="0.6"/>
    <row r="749" ht="15.75" customHeight="1" x14ac:dyDescent="0.6"/>
    <row r="750" ht="15.75" customHeight="1" x14ac:dyDescent="0.6"/>
    <row r="751" ht="15.75" customHeight="1" x14ac:dyDescent="0.6"/>
    <row r="752" ht="15.75" customHeight="1" x14ac:dyDescent="0.6"/>
    <row r="753" ht="15.75" customHeight="1" x14ac:dyDescent="0.6"/>
    <row r="754" ht="15.75" customHeight="1" x14ac:dyDescent="0.6"/>
    <row r="755" ht="15.75" customHeight="1" x14ac:dyDescent="0.6"/>
    <row r="756" ht="15.75" customHeight="1" x14ac:dyDescent="0.6"/>
    <row r="757" ht="15.75" customHeight="1" x14ac:dyDescent="0.6"/>
    <row r="758" ht="15.75" customHeight="1" x14ac:dyDescent="0.6"/>
    <row r="759" ht="15.75" customHeight="1" x14ac:dyDescent="0.6"/>
    <row r="760" ht="15.75" customHeight="1" x14ac:dyDescent="0.6"/>
    <row r="761" ht="15.75" customHeight="1" x14ac:dyDescent="0.6"/>
    <row r="762" ht="15.75" customHeight="1" x14ac:dyDescent="0.6"/>
    <row r="763" ht="15.75" customHeight="1" x14ac:dyDescent="0.6"/>
    <row r="764" ht="15.75" customHeight="1" x14ac:dyDescent="0.6"/>
    <row r="765" ht="15.75" customHeight="1" x14ac:dyDescent="0.6"/>
    <row r="766" ht="15.75" customHeight="1" x14ac:dyDescent="0.6"/>
    <row r="767" ht="15.75" customHeight="1" x14ac:dyDescent="0.6"/>
    <row r="768" ht="15.75" customHeight="1" x14ac:dyDescent="0.6"/>
    <row r="769" ht="15.75" customHeight="1" x14ac:dyDescent="0.6"/>
    <row r="770" ht="15.75" customHeight="1" x14ac:dyDescent="0.6"/>
    <row r="771" ht="15.75" customHeight="1" x14ac:dyDescent="0.6"/>
    <row r="772" ht="15.75" customHeight="1" x14ac:dyDescent="0.6"/>
    <row r="773" ht="15.75" customHeight="1" x14ac:dyDescent="0.6"/>
    <row r="774" ht="15.75" customHeight="1" x14ac:dyDescent="0.6"/>
    <row r="775" ht="15.75" customHeight="1" x14ac:dyDescent="0.6"/>
    <row r="776" ht="15.75" customHeight="1" x14ac:dyDescent="0.6"/>
    <row r="777" ht="15.75" customHeight="1" x14ac:dyDescent="0.6"/>
    <row r="778" ht="15.75" customHeight="1" x14ac:dyDescent="0.6"/>
    <row r="779" ht="15.75" customHeight="1" x14ac:dyDescent="0.6"/>
    <row r="780" ht="15.75" customHeight="1" x14ac:dyDescent="0.6"/>
    <row r="781" ht="15.75" customHeight="1" x14ac:dyDescent="0.6"/>
    <row r="782" ht="15.75" customHeight="1" x14ac:dyDescent="0.6"/>
    <row r="783" ht="15.75" customHeight="1" x14ac:dyDescent="0.6"/>
    <row r="784" ht="15.75" customHeight="1" x14ac:dyDescent="0.6"/>
    <row r="785" ht="15.75" customHeight="1" x14ac:dyDescent="0.6"/>
    <row r="786" ht="15.75" customHeight="1" x14ac:dyDescent="0.6"/>
    <row r="787" ht="15.75" customHeight="1" x14ac:dyDescent="0.6"/>
    <row r="788" ht="15.75" customHeight="1" x14ac:dyDescent="0.6"/>
    <row r="789" ht="15.75" customHeight="1" x14ac:dyDescent="0.6"/>
    <row r="790" ht="15.75" customHeight="1" x14ac:dyDescent="0.6"/>
    <row r="791" ht="15.75" customHeight="1" x14ac:dyDescent="0.6"/>
    <row r="792" ht="15.75" customHeight="1" x14ac:dyDescent="0.6"/>
    <row r="793" ht="15.75" customHeight="1" x14ac:dyDescent="0.6"/>
    <row r="794" ht="15.75" customHeight="1" x14ac:dyDescent="0.6"/>
    <row r="795" ht="15.75" customHeight="1" x14ac:dyDescent="0.6"/>
    <row r="796" ht="15.75" customHeight="1" x14ac:dyDescent="0.6"/>
    <row r="797" ht="15.75" customHeight="1" x14ac:dyDescent="0.6"/>
    <row r="798" ht="15.75" customHeight="1" x14ac:dyDescent="0.6"/>
    <row r="799" ht="15.75" customHeight="1" x14ac:dyDescent="0.6"/>
    <row r="800" ht="15.75" customHeight="1" x14ac:dyDescent="0.6"/>
    <row r="801" ht="15.75" customHeight="1" x14ac:dyDescent="0.6"/>
    <row r="802" ht="15.75" customHeight="1" x14ac:dyDescent="0.6"/>
    <row r="803" ht="15.75" customHeight="1" x14ac:dyDescent="0.6"/>
    <row r="804" ht="15.75" customHeight="1" x14ac:dyDescent="0.6"/>
    <row r="805" ht="15.75" customHeight="1" x14ac:dyDescent="0.6"/>
    <row r="806" ht="15.75" customHeight="1" x14ac:dyDescent="0.6"/>
    <row r="807" ht="15.75" customHeight="1" x14ac:dyDescent="0.6"/>
    <row r="808" ht="15.75" customHeight="1" x14ac:dyDescent="0.6"/>
    <row r="809" ht="15.75" customHeight="1" x14ac:dyDescent="0.6"/>
    <row r="810" ht="15.75" customHeight="1" x14ac:dyDescent="0.6"/>
    <row r="811" ht="15.75" customHeight="1" x14ac:dyDescent="0.6"/>
    <row r="812" ht="15.75" customHeight="1" x14ac:dyDescent="0.6"/>
    <row r="813" ht="15.75" customHeight="1" x14ac:dyDescent="0.6"/>
    <row r="814" ht="15.75" customHeight="1" x14ac:dyDescent="0.6"/>
    <row r="815" ht="15.75" customHeight="1" x14ac:dyDescent="0.6"/>
    <row r="816" ht="15.75" customHeight="1" x14ac:dyDescent="0.6"/>
    <row r="817" ht="15.75" customHeight="1" x14ac:dyDescent="0.6"/>
    <row r="818" ht="15.75" customHeight="1" x14ac:dyDescent="0.6"/>
    <row r="819" ht="15.75" customHeight="1" x14ac:dyDescent="0.6"/>
    <row r="820" ht="15.75" customHeight="1" x14ac:dyDescent="0.6"/>
    <row r="821" ht="15.75" customHeight="1" x14ac:dyDescent="0.6"/>
    <row r="822" ht="15.75" customHeight="1" x14ac:dyDescent="0.6"/>
    <row r="823" ht="15.75" customHeight="1" x14ac:dyDescent="0.6"/>
    <row r="824" ht="15.75" customHeight="1" x14ac:dyDescent="0.6"/>
    <row r="825" ht="15.75" customHeight="1" x14ac:dyDescent="0.6"/>
    <row r="826" ht="15.75" customHeight="1" x14ac:dyDescent="0.6"/>
    <row r="827" ht="15.75" customHeight="1" x14ac:dyDescent="0.6"/>
    <row r="828" ht="15.75" customHeight="1" x14ac:dyDescent="0.6"/>
    <row r="829" ht="15.75" customHeight="1" x14ac:dyDescent="0.6"/>
    <row r="830" ht="15.75" customHeight="1" x14ac:dyDescent="0.6"/>
    <row r="831" ht="15.75" customHeight="1" x14ac:dyDescent="0.6"/>
    <row r="832" ht="15.75" customHeight="1" x14ac:dyDescent="0.6"/>
    <row r="833" ht="15.75" customHeight="1" x14ac:dyDescent="0.6"/>
    <row r="834" ht="15.75" customHeight="1" x14ac:dyDescent="0.6"/>
    <row r="835" ht="15.75" customHeight="1" x14ac:dyDescent="0.6"/>
    <row r="836" ht="15.75" customHeight="1" x14ac:dyDescent="0.6"/>
    <row r="837" ht="15.75" customHeight="1" x14ac:dyDescent="0.6"/>
    <row r="838" ht="15.75" customHeight="1" x14ac:dyDescent="0.6"/>
    <row r="839" ht="15.75" customHeight="1" x14ac:dyDescent="0.6"/>
    <row r="840" ht="15.75" customHeight="1" x14ac:dyDescent="0.6"/>
    <row r="841" ht="15.75" customHeight="1" x14ac:dyDescent="0.6"/>
    <row r="842" ht="15.75" customHeight="1" x14ac:dyDescent="0.6"/>
    <row r="843" ht="15.75" customHeight="1" x14ac:dyDescent="0.6"/>
    <row r="844" ht="15.75" customHeight="1" x14ac:dyDescent="0.6"/>
    <row r="845" ht="15.75" customHeight="1" x14ac:dyDescent="0.6"/>
    <row r="846" ht="15.75" customHeight="1" x14ac:dyDescent="0.6"/>
    <row r="847" ht="15.75" customHeight="1" x14ac:dyDescent="0.6"/>
    <row r="848" ht="15.75" customHeight="1" x14ac:dyDescent="0.6"/>
    <row r="849" ht="15.75" customHeight="1" x14ac:dyDescent="0.6"/>
    <row r="850" ht="15.75" customHeight="1" x14ac:dyDescent="0.6"/>
    <row r="851" ht="15.75" customHeight="1" x14ac:dyDescent="0.6"/>
    <row r="852" ht="15.75" customHeight="1" x14ac:dyDescent="0.6"/>
    <row r="853" ht="15.75" customHeight="1" x14ac:dyDescent="0.6"/>
    <row r="854" ht="15.75" customHeight="1" x14ac:dyDescent="0.6"/>
    <row r="855" ht="15.75" customHeight="1" x14ac:dyDescent="0.6"/>
    <row r="856" ht="15.75" customHeight="1" x14ac:dyDescent="0.6"/>
    <row r="857" ht="15.75" customHeight="1" x14ac:dyDescent="0.6"/>
    <row r="858" ht="15.75" customHeight="1" x14ac:dyDescent="0.6"/>
    <row r="859" ht="15.75" customHeight="1" x14ac:dyDescent="0.6"/>
    <row r="860" ht="15.75" customHeight="1" x14ac:dyDescent="0.6"/>
    <row r="861" ht="15.75" customHeight="1" x14ac:dyDescent="0.6"/>
    <row r="862" ht="15.75" customHeight="1" x14ac:dyDescent="0.6"/>
    <row r="863" ht="15.75" customHeight="1" x14ac:dyDescent="0.6"/>
    <row r="864" ht="15.75" customHeight="1" x14ac:dyDescent="0.6"/>
    <row r="865" ht="15.75" customHeight="1" x14ac:dyDescent="0.6"/>
    <row r="866" ht="15.75" customHeight="1" x14ac:dyDescent="0.6"/>
    <row r="867" ht="15.75" customHeight="1" x14ac:dyDescent="0.6"/>
    <row r="868" ht="15.75" customHeight="1" x14ac:dyDescent="0.6"/>
    <row r="869" ht="15.75" customHeight="1" x14ac:dyDescent="0.6"/>
    <row r="870" ht="15.75" customHeight="1" x14ac:dyDescent="0.6"/>
    <row r="871" ht="15.75" customHeight="1" x14ac:dyDescent="0.6"/>
    <row r="872" ht="15.75" customHeight="1" x14ac:dyDescent="0.6"/>
    <row r="873" ht="15.75" customHeight="1" x14ac:dyDescent="0.6"/>
    <row r="874" ht="15.75" customHeight="1" x14ac:dyDescent="0.6"/>
    <row r="875" ht="15.75" customHeight="1" x14ac:dyDescent="0.6"/>
    <row r="876" ht="15.75" customHeight="1" x14ac:dyDescent="0.6"/>
    <row r="877" ht="15.75" customHeight="1" x14ac:dyDescent="0.6"/>
    <row r="878" ht="15.75" customHeight="1" x14ac:dyDescent="0.6"/>
    <row r="879" ht="15.75" customHeight="1" x14ac:dyDescent="0.6"/>
    <row r="880" ht="15.75" customHeight="1" x14ac:dyDescent="0.6"/>
    <row r="881" ht="15.75" customHeight="1" x14ac:dyDescent="0.6"/>
    <row r="882" ht="15.75" customHeight="1" x14ac:dyDescent="0.6"/>
    <row r="883" ht="15.75" customHeight="1" x14ac:dyDescent="0.6"/>
    <row r="884" ht="15.75" customHeight="1" x14ac:dyDescent="0.6"/>
    <row r="885" ht="15.75" customHeight="1" x14ac:dyDescent="0.6"/>
    <row r="886" ht="15.75" customHeight="1" x14ac:dyDescent="0.6"/>
    <row r="887" ht="15.75" customHeight="1" x14ac:dyDescent="0.6"/>
    <row r="888" ht="15.75" customHeight="1" x14ac:dyDescent="0.6"/>
    <row r="889" ht="15.75" customHeight="1" x14ac:dyDescent="0.6"/>
    <row r="890" ht="15.75" customHeight="1" x14ac:dyDescent="0.6"/>
    <row r="891" ht="15.75" customHeight="1" x14ac:dyDescent="0.6"/>
    <row r="892" ht="15.75" customHeight="1" x14ac:dyDescent="0.6"/>
    <row r="893" ht="15.75" customHeight="1" x14ac:dyDescent="0.6"/>
    <row r="894" ht="15.75" customHeight="1" x14ac:dyDescent="0.6"/>
    <row r="895" ht="15.75" customHeight="1" x14ac:dyDescent="0.6"/>
    <row r="896" ht="15.75" customHeight="1" x14ac:dyDescent="0.6"/>
    <row r="897" ht="15.75" customHeight="1" x14ac:dyDescent="0.6"/>
    <row r="898" ht="15.75" customHeight="1" x14ac:dyDescent="0.6"/>
    <row r="899" ht="15.75" customHeight="1" x14ac:dyDescent="0.6"/>
    <row r="900" ht="15.75" customHeight="1" x14ac:dyDescent="0.6"/>
    <row r="901" ht="15.75" customHeight="1" x14ac:dyDescent="0.6"/>
    <row r="902" ht="15.75" customHeight="1" x14ac:dyDescent="0.6"/>
    <row r="903" ht="15.75" customHeight="1" x14ac:dyDescent="0.6"/>
    <row r="904" ht="15.75" customHeight="1" x14ac:dyDescent="0.6"/>
    <row r="905" ht="15.75" customHeight="1" x14ac:dyDescent="0.6"/>
    <row r="906" ht="15.75" customHeight="1" x14ac:dyDescent="0.6"/>
    <row r="907" ht="15.75" customHeight="1" x14ac:dyDescent="0.6"/>
    <row r="908" ht="15.75" customHeight="1" x14ac:dyDescent="0.6"/>
    <row r="909" ht="15.75" customHeight="1" x14ac:dyDescent="0.6"/>
    <row r="910" ht="15.75" customHeight="1" x14ac:dyDescent="0.6"/>
    <row r="911" ht="15.75" customHeight="1" x14ac:dyDescent="0.6"/>
    <row r="912" ht="15.75" customHeight="1" x14ac:dyDescent="0.6"/>
    <row r="913" ht="15.75" customHeight="1" x14ac:dyDescent="0.6"/>
    <row r="914" ht="15.75" customHeight="1" x14ac:dyDescent="0.6"/>
    <row r="915" ht="15.75" customHeight="1" x14ac:dyDescent="0.6"/>
    <row r="916" ht="15.75" customHeight="1" x14ac:dyDescent="0.6"/>
    <row r="917" ht="15.75" customHeight="1" x14ac:dyDescent="0.6"/>
    <row r="918" ht="15.75" customHeight="1" x14ac:dyDescent="0.6"/>
    <row r="919" ht="15.75" customHeight="1" x14ac:dyDescent="0.6"/>
    <row r="920" ht="15.75" customHeight="1" x14ac:dyDescent="0.6"/>
    <row r="921" ht="15.75" customHeight="1" x14ac:dyDescent="0.6"/>
    <row r="922" ht="15.75" customHeight="1" x14ac:dyDescent="0.6"/>
    <row r="923" ht="15.75" customHeight="1" x14ac:dyDescent="0.6"/>
    <row r="924" ht="15.75" customHeight="1" x14ac:dyDescent="0.6"/>
    <row r="925" ht="15.75" customHeight="1" x14ac:dyDescent="0.6"/>
    <row r="926" ht="15.75" customHeight="1" x14ac:dyDescent="0.6"/>
    <row r="927" ht="15.75" customHeight="1" x14ac:dyDescent="0.6"/>
    <row r="928" ht="15.75" customHeight="1" x14ac:dyDescent="0.6"/>
    <row r="929" ht="15.75" customHeight="1" x14ac:dyDescent="0.6"/>
    <row r="930" ht="15.75" customHeight="1" x14ac:dyDescent="0.6"/>
    <row r="931" ht="15.75" customHeight="1" x14ac:dyDescent="0.6"/>
    <row r="932" ht="15.75" customHeight="1" x14ac:dyDescent="0.6"/>
    <row r="933" ht="15.75" customHeight="1" x14ac:dyDescent="0.6"/>
    <row r="934" ht="15.75" customHeight="1" x14ac:dyDescent="0.6"/>
    <row r="935" ht="15.75" customHeight="1" x14ac:dyDescent="0.6"/>
    <row r="936" ht="15.75" customHeight="1" x14ac:dyDescent="0.6"/>
    <row r="937" ht="15.75" customHeight="1" x14ac:dyDescent="0.6"/>
    <row r="938" ht="15.75" customHeight="1" x14ac:dyDescent="0.6"/>
    <row r="939" ht="15.75" customHeight="1" x14ac:dyDescent="0.6"/>
    <row r="940" ht="15.75" customHeight="1" x14ac:dyDescent="0.6"/>
    <row r="941" ht="15.75" customHeight="1" x14ac:dyDescent="0.6"/>
    <row r="942" ht="15.75" customHeight="1" x14ac:dyDescent="0.6"/>
    <row r="943" ht="15.75" customHeight="1" x14ac:dyDescent="0.6"/>
    <row r="944" ht="15.75" customHeight="1" x14ac:dyDescent="0.6"/>
    <row r="945" ht="15.75" customHeight="1" x14ac:dyDescent="0.6"/>
    <row r="946" ht="15.75" customHeight="1" x14ac:dyDescent="0.6"/>
    <row r="947" ht="15.75" customHeight="1" x14ac:dyDescent="0.6"/>
    <row r="948" ht="15.75" customHeight="1" x14ac:dyDescent="0.6"/>
    <row r="949" ht="15.75" customHeight="1" x14ac:dyDescent="0.6"/>
    <row r="950" ht="15.75" customHeight="1" x14ac:dyDescent="0.6"/>
    <row r="951" ht="15.75" customHeight="1" x14ac:dyDescent="0.6"/>
    <row r="952" ht="15.75" customHeight="1" x14ac:dyDescent="0.6"/>
    <row r="953" ht="15.75" customHeight="1" x14ac:dyDescent="0.6"/>
    <row r="954" ht="15.75" customHeight="1" x14ac:dyDescent="0.6"/>
    <row r="955" ht="15.75" customHeight="1" x14ac:dyDescent="0.6"/>
    <row r="956" ht="15.75" customHeight="1" x14ac:dyDescent="0.6"/>
    <row r="957" ht="15.75" customHeight="1" x14ac:dyDescent="0.6"/>
    <row r="958" ht="15.75" customHeight="1" x14ac:dyDescent="0.6"/>
    <row r="959" ht="15.75" customHeight="1" x14ac:dyDescent="0.6"/>
    <row r="960" ht="15.75" customHeight="1" x14ac:dyDescent="0.6"/>
    <row r="961" ht="15.75" customHeight="1" x14ac:dyDescent="0.6"/>
    <row r="962" ht="15.75" customHeight="1" x14ac:dyDescent="0.6"/>
    <row r="963" ht="15.75" customHeight="1" x14ac:dyDescent="0.6"/>
    <row r="964" ht="15.75" customHeight="1" x14ac:dyDescent="0.6"/>
    <row r="965" ht="15.75" customHeight="1" x14ac:dyDescent="0.6"/>
    <row r="966" ht="15.75" customHeight="1" x14ac:dyDescent="0.6"/>
    <row r="967" ht="15.75" customHeight="1" x14ac:dyDescent="0.6"/>
    <row r="968" ht="15.75" customHeight="1" x14ac:dyDescent="0.6"/>
    <row r="969" ht="15.75" customHeight="1" x14ac:dyDescent="0.6"/>
    <row r="970" ht="15.75" customHeight="1" x14ac:dyDescent="0.6"/>
    <row r="971" ht="15.75" customHeight="1" x14ac:dyDescent="0.6"/>
    <row r="972" ht="15.75" customHeight="1" x14ac:dyDescent="0.6"/>
    <row r="973" ht="15.75" customHeight="1" x14ac:dyDescent="0.6"/>
    <row r="974" ht="15.75" customHeight="1" x14ac:dyDescent="0.6"/>
    <row r="975" ht="15.75" customHeight="1" x14ac:dyDescent="0.6"/>
    <row r="976" ht="15.75" customHeight="1" x14ac:dyDescent="0.6"/>
    <row r="977" ht="15.75" customHeight="1" x14ac:dyDescent="0.6"/>
    <row r="978" ht="15.75" customHeight="1" x14ac:dyDescent="0.6"/>
    <row r="979" ht="15.75" customHeight="1" x14ac:dyDescent="0.6"/>
    <row r="980" ht="15.75" customHeight="1" x14ac:dyDescent="0.6"/>
    <row r="981" ht="15.75" customHeight="1" x14ac:dyDescent="0.6"/>
    <row r="982" ht="15.75" customHeight="1" x14ac:dyDescent="0.6"/>
    <row r="983" ht="15.75" customHeight="1" x14ac:dyDescent="0.6"/>
    <row r="984" ht="15.75" customHeight="1" x14ac:dyDescent="0.6"/>
    <row r="985" ht="15.75" customHeight="1" x14ac:dyDescent="0.6"/>
    <row r="986" ht="15.75" customHeight="1" x14ac:dyDescent="0.6"/>
    <row r="987" ht="15.75" customHeight="1" x14ac:dyDescent="0.6"/>
    <row r="988" ht="15.75" customHeight="1" x14ac:dyDescent="0.6"/>
    <row r="989" ht="15.75" customHeight="1" x14ac:dyDescent="0.6"/>
    <row r="990" ht="15.75" customHeight="1" x14ac:dyDescent="0.6"/>
    <row r="991" ht="15.75" customHeight="1" x14ac:dyDescent="0.6"/>
    <row r="992" ht="15.75" customHeight="1" x14ac:dyDescent="0.6"/>
    <row r="993" ht="15.75" customHeight="1" x14ac:dyDescent="0.6"/>
    <row r="994" ht="15.75" customHeight="1" x14ac:dyDescent="0.6"/>
    <row r="995" ht="15.75" customHeight="1" x14ac:dyDescent="0.6"/>
    <row r="996" ht="15.75" customHeight="1" x14ac:dyDescent="0.6"/>
    <row r="997" ht="15.75" customHeight="1" x14ac:dyDescent="0.6"/>
    <row r="998" ht="15.75" customHeight="1" x14ac:dyDescent="0.6"/>
    <row r="999" ht="15.75" customHeight="1" x14ac:dyDescent="0.6"/>
    <row r="1000" ht="15.75" customHeight="1" x14ac:dyDescent="0.6"/>
  </sheetData>
  <pageMargins left="0.75" right="0.75" top="1" bottom="1"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00"/>
  <sheetViews>
    <sheetView topLeftCell="A22" workbookViewId="0">
      <selection activeCell="B52" sqref="B52"/>
    </sheetView>
  </sheetViews>
  <sheetFormatPr defaultColWidth="11.19921875" defaultRowHeight="15" customHeight="1" x14ac:dyDescent="0.6"/>
  <cols>
    <col min="1" max="8" width="10.44921875" customWidth="1"/>
    <col min="9" max="9" width="14" customWidth="1"/>
    <col min="10" max="19" width="10.44921875" customWidth="1"/>
    <col min="20" max="26" width="12.6484375" customWidth="1"/>
  </cols>
  <sheetData>
    <row r="1" spans="1:18" ht="108" customHeight="1" x14ac:dyDescent="0.6">
      <c r="A1" s="87" t="s">
        <v>66</v>
      </c>
      <c r="B1" s="88"/>
      <c r="C1" s="88"/>
      <c r="D1" s="88"/>
      <c r="E1" s="88"/>
      <c r="F1" s="88"/>
      <c r="G1" s="88"/>
      <c r="H1" s="88"/>
      <c r="I1" s="88"/>
      <c r="J1" s="88"/>
      <c r="K1" s="88"/>
      <c r="L1" s="88"/>
      <c r="M1" s="88"/>
    </row>
    <row r="2" spans="1:18" ht="15.75" customHeight="1" x14ac:dyDescent="0.6">
      <c r="A2" s="89"/>
      <c r="B2" s="89"/>
      <c r="C2" s="89"/>
      <c r="D2" s="89"/>
      <c r="E2" s="89"/>
      <c r="F2" s="89"/>
      <c r="G2" s="89"/>
      <c r="H2" s="89"/>
      <c r="I2" s="89"/>
      <c r="J2" s="89"/>
      <c r="K2" s="89"/>
      <c r="L2" s="89"/>
      <c r="M2" s="89"/>
      <c r="N2" s="89"/>
      <c r="O2" s="89"/>
    </row>
    <row r="3" spans="1:18" ht="15.75" customHeight="1" x14ac:dyDescent="0.6">
      <c r="A3" s="89" t="s">
        <v>67</v>
      </c>
      <c r="B3" s="89"/>
      <c r="C3" s="89"/>
      <c r="D3" s="89"/>
      <c r="E3" s="89"/>
      <c r="F3" s="89"/>
      <c r="G3" s="89"/>
      <c r="H3" s="89"/>
      <c r="I3" s="89"/>
      <c r="J3" s="89"/>
      <c r="K3" s="89"/>
      <c r="L3" s="89"/>
      <c r="M3" s="89"/>
      <c r="N3" s="89"/>
      <c r="O3" s="89"/>
      <c r="P3" s="90"/>
      <c r="Q3" s="90"/>
      <c r="R3" s="10"/>
    </row>
    <row r="4" spans="1:18" ht="15.75" customHeight="1" x14ac:dyDescent="0.6">
      <c r="A4" s="89"/>
      <c r="B4" s="89"/>
      <c r="C4" s="89"/>
      <c r="D4" s="89"/>
      <c r="E4" s="89"/>
      <c r="F4" s="89"/>
      <c r="G4" s="89"/>
      <c r="H4" s="89"/>
      <c r="I4" s="89"/>
      <c r="J4" s="89"/>
      <c r="K4" s="89"/>
      <c r="L4" s="89"/>
      <c r="M4" s="89"/>
      <c r="N4" s="89"/>
      <c r="O4" s="89"/>
      <c r="P4" s="90"/>
      <c r="Q4" s="90"/>
      <c r="R4" s="10"/>
    </row>
    <row r="5" spans="1:18" ht="15.75" customHeight="1" x14ac:dyDescent="0.6">
      <c r="A5" s="89">
        <v>2.522413051905255</v>
      </c>
      <c r="B5" s="89">
        <v>2.4503042764264875</v>
      </c>
      <c r="C5" s="89" t="s">
        <v>27</v>
      </c>
      <c r="D5" s="89">
        <v>2.3857923914129269</v>
      </c>
      <c r="E5" s="89">
        <v>2.3857923914129269</v>
      </c>
      <c r="F5" s="89" t="s">
        <v>27</v>
      </c>
      <c r="G5" s="89">
        <v>2.3275789529167863</v>
      </c>
      <c r="H5" s="89">
        <v>2.3275789529167863</v>
      </c>
      <c r="I5" s="89" t="s">
        <v>27</v>
      </c>
      <c r="J5" s="89">
        <v>2.2746609936829647</v>
      </c>
      <c r="K5" s="89">
        <v>2.2746609936829647</v>
      </c>
      <c r="L5" s="89" t="s">
        <v>27</v>
      </c>
      <c r="M5" s="89">
        <v>2.2262491796996131</v>
      </c>
      <c r="N5" s="89"/>
      <c r="O5" s="89"/>
      <c r="P5" s="90"/>
      <c r="Q5" s="90"/>
      <c r="R5" s="10"/>
    </row>
    <row r="6" spans="1:18" ht="15.75" customHeight="1" x14ac:dyDescent="0.6">
      <c r="A6" s="89">
        <f>2.8/'Pace Chart'!D7</f>
        <v>2.241162E-2</v>
      </c>
      <c r="B6" s="91">
        <f>2.8/'Pace Chart'!F7</f>
        <v>2.0543985000000004E-2</v>
      </c>
      <c r="C6" s="92"/>
      <c r="D6" s="89">
        <f>2.8/'Pace Chart'!H7</f>
        <v>1.8963678461538465E-2</v>
      </c>
      <c r="E6" s="89">
        <f>2.8/'Pace Chart'!I7</f>
        <v>1.8963678461538465E-2</v>
      </c>
      <c r="F6" s="89"/>
      <c r="G6" s="89">
        <f>2.8/'Pace Chart'!K7</f>
        <v>1.7609130000000004E-2</v>
      </c>
      <c r="H6" s="89">
        <f>2.8/'Pace Chart'!L7</f>
        <v>1.7609130000000004E-2</v>
      </c>
      <c r="I6" s="89"/>
      <c r="J6" s="89">
        <f>2.8/'Pace Chart'!N7</f>
        <v>1.6435188000000003E-2</v>
      </c>
      <c r="K6" s="89">
        <f>2.8/'Pace Chart'!O7</f>
        <v>1.6435188000000003E-2</v>
      </c>
      <c r="L6" s="89"/>
      <c r="M6" s="89">
        <f>2.8/'Pace Chart'!Q7</f>
        <v>1.5407988750000002E-2</v>
      </c>
      <c r="N6" s="89"/>
      <c r="O6" s="89"/>
      <c r="P6" s="90"/>
      <c r="Q6" s="90"/>
      <c r="R6" s="10"/>
    </row>
    <row r="7" spans="1:18" ht="15.75" customHeight="1" x14ac:dyDescent="0.6">
      <c r="A7" s="89">
        <f t="shared" ref="A7:B7" si="0">A6^(1/3)</f>
        <v>0.28194068467263583</v>
      </c>
      <c r="B7" s="92">
        <f t="shared" si="0"/>
        <v>0.27388078444573488</v>
      </c>
      <c r="C7" s="92"/>
      <c r="D7" s="89">
        <f t="shared" ref="D7:E7" si="1">D6^(1/3)</f>
        <v>0.2666700205240578</v>
      </c>
      <c r="E7" s="93">
        <f t="shared" si="1"/>
        <v>0.2666700205240578</v>
      </c>
      <c r="F7" s="89"/>
      <c r="G7" s="89">
        <f t="shared" ref="G7:H7" si="2">G6^(1/3)</f>
        <v>0.26016326038247306</v>
      </c>
      <c r="H7" s="89">
        <f t="shared" si="2"/>
        <v>0.26016326038247306</v>
      </c>
      <c r="I7" s="89"/>
      <c r="J7" s="89">
        <f t="shared" ref="J7:K7" si="3">J6^(1/3)</f>
        <v>0.25424839816488631</v>
      </c>
      <c r="K7" s="89">
        <f t="shared" si="3"/>
        <v>0.25424839816488631</v>
      </c>
      <c r="L7" s="89"/>
      <c r="M7" s="89">
        <f>M6^(1/3)</f>
        <v>0.24883720669868256</v>
      </c>
      <c r="N7" s="89" t="s">
        <v>68</v>
      </c>
      <c r="O7" s="89"/>
      <c r="P7" s="90"/>
      <c r="Q7" s="90"/>
      <c r="R7" s="10"/>
    </row>
    <row r="8" spans="1:18" ht="15.75" customHeight="1" x14ac:dyDescent="0.6">
      <c r="A8" s="89">
        <f t="shared" ref="A8:B8" si="4">A7*500</f>
        <v>140.97034233631791</v>
      </c>
      <c r="B8" s="92">
        <f t="shared" si="4"/>
        <v>136.94039222286744</v>
      </c>
      <c r="C8" s="92"/>
      <c r="D8" s="89">
        <f t="shared" ref="D8:E8" si="5">D7*500</f>
        <v>133.3350102620289</v>
      </c>
      <c r="E8" s="89">
        <f t="shared" si="5"/>
        <v>133.3350102620289</v>
      </c>
      <c r="F8" s="89"/>
      <c r="G8" s="89">
        <f t="shared" ref="G8:H8" si="6">G7*500</f>
        <v>130.08163019123654</v>
      </c>
      <c r="H8" s="89">
        <f t="shared" si="6"/>
        <v>130.08163019123654</v>
      </c>
      <c r="I8" s="89"/>
      <c r="J8" s="89">
        <f t="shared" ref="J8:K8" si="7">J7*500</f>
        <v>127.12419908244316</v>
      </c>
      <c r="K8" s="89">
        <f t="shared" si="7"/>
        <v>127.12419908244316</v>
      </c>
      <c r="L8" s="89"/>
      <c r="M8" s="89">
        <f>M7*500</f>
        <v>124.41860334934128</v>
      </c>
      <c r="N8" s="89">
        <f>('Enter your info'!G7*60)+'Enter your info'!I7</f>
        <v>115.5</v>
      </c>
      <c r="O8" s="89"/>
      <c r="P8" s="90"/>
      <c r="Q8" s="90"/>
      <c r="R8" s="10"/>
    </row>
    <row r="9" spans="1:18" ht="15.75" customHeight="1" x14ac:dyDescent="0.6">
      <c r="A9" s="94">
        <f t="shared" ref="A9:B9" si="8">A8/60</f>
        <v>2.3495057056052984</v>
      </c>
      <c r="B9" s="92">
        <f t="shared" si="8"/>
        <v>2.282339870381124</v>
      </c>
      <c r="C9" s="92"/>
      <c r="D9" s="94">
        <f t="shared" ref="D9:E9" si="9">D8/60</f>
        <v>2.2222501710338149</v>
      </c>
      <c r="E9" s="94">
        <f t="shared" si="9"/>
        <v>2.2222501710338149</v>
      </c>
      <c r="F9" s="94"/>
      <c r="G9" s="94">
        <f t="shared" ref="G9:H9" si="10">G8/60</f>
        <v>2.1680271698539424</v>
      </c>
      <c r="H9" s="94">
        <f t="shared" si="10"/>
        <v>2.1680271698539424</v>
      </c>
      <c r="I9" s="94"/>
      <c r="J9" s="94">
        <f t="shared" ref="J9:K9" si="11">J8/60</f>
        <v>2.1187366513740526</v>
      </c>
      <c r="K9" s="94">
        <f t="shared" si="11"/>
        <v>2.1187366513740526</v>
      </c>
      <c r="L9" s="94"/>
      <c r="M9" s="94">
        <f>M8/60</f>
        <v>2.0736433891556882</v>
      </c>
      <c r="N9" s="89"/>
      <c r="O9" s="89"/>
      <c r="P9" s="90"/>
      <c r="Q9" s="90"/>
      <c r="R9" s="10"/>
    </row>
    <row r="10" spans="1:18" ht="15.75" customHeight="1" x14ac:dyDescent="0.6">
      <c r="A10" s="95">
        <f t="shared" ref="A10:B10" si="12">INT(A9)</f>
        <v>2</v>
      </c>
      <c r="B10" s="92">
        <f t="shared" si="12"/>
        <v>2</v>
      </c>
      <c r="C10" s="92"/>
      <c r="D10" s="94">
        <f t="shared" ref="D10:E10" si="13">INT(D9)</f>
        <v>2</v>
      </c>
      <c r="E10" s="94">
        <f t="shared" si="13"/>
        <v>2</v>
      </c>
      <c r="F10" s="94"/>
      <c r="G10" s="94">
        <f t="shared" ref="G10:H10" si="14">INT(G9)</f>
        <v>2</v>
      </c>
      <c r="H10" s="94">
        <f t="shared" si="14"/>
        <v>2</v>
      </c>
      <c r="I10" s="94"/>
      <c r="J10" s="94">
        <f t="shared" ref="J10:K10" si="15">INT(J9)</f>
        <v>2</v>
      </c>
      <c r="K10" s="94">
        <f t="shared" si="15"/>
        <v>2</v>
      </c>
      <c r="L10" s="94"/>
      <c r="M10" s="94">
        <f>INT(M9)</f>
        <v>2</v>
      </c>
      <c r="N10" s="89"/>
      <c r="O10" s="89"/>
      <c r="P10" s="90"/>
      <c r="Q10" s="90"/>
      <c r="R10" s="10"/>
    </row>
    <row r="11" spans="1:18" ht="15.75" customHeight="1" x14ac:dyDescent="0.6">
      <c r="A11" s="95">
        <f t="shared" ref="A11:B11" si="16">MOD(A9,1)*60</f>
        <v>20.970342336317902</v>
      </c>
      <c r="B11" s="96">
        <f t="shared" si="16"/>
        <v>16.940392222867438</v>
      </c>
      <c r="C11" s="92"/>
      <c r="D11" s="89">
        <f t="shared" ref="D11:E11" si="17">MOD(D9,1)*60</f>
        <v>13.335010262028897</v>
      </c>
      <c r="E11" s="89">
        <f t="shared" si="17"/>
        <v>13.335010262028897</v>
      </c>
      <c r="F11" s="89"/>
      <c r="G11" s="89">
        <f t="shared" ref="G11:H11" si="18">MOD(G9,1)*60</f>
        <v>10.081630191236544</v>
      </c>
      <c r="H11" s="89">
        <f t="shared" si="18"/>
        <v>10.081630191236544</v>
      </c>
      <c r="I11" s="89"/>
      <c r="J11" s="89">
        <f t="shared" ref="J11:K11" si="19">MOD(J9,1)*60</f>
        <v>7.1241990824431589</v>
      </c>
      <c r="K11" s="89">
        <f t="shared" si="19"/>
        <v>7.1241990824431589</v>
      </c>
      <c r="L11" s="89"/>
      <c r="M11" s="89">
        <f>MOD(M9,1)*60</f>
        <v>4.4186033493412946</v>
      </c>
      <c r="N11" s="89"/>
      <c r="O11" s="89"/>
      <c r="P11" s="90"/>
      <c r="Q11" s="90"/>
      <c r="R11" s="10"/>
    </row>
    <row r="12" spans="1:18" ht="15.75" customHeight="1" x14ac:dyDescent="0.6">
      <c r="A12" s="95">
        <f t="shared" ref="A12:B12" si="20">ROUND(A11,0)</f>
        <v>21</v>
      </c>
      <c r="B12" s="95">
        <f t="shared" si="20"/>
        <v>17</v>
      </c>
      <c r="C12" s="92"/>
      <c r="D12" s="95">
        <f t="shared" ref="D12:E12" si="21">ROUND(D11,0)</f>
        <v>13</v>
      </c>
      <c r="E12" s="95">
        <f t="shared" si="21"/>
        <v>13</v>
      </c>
      <c r="F12" s="89"/>
      <c r="G12" s="95">
        <f t="shared" ref="G12:H12" si="22">ROUND(G11,0)</f>
        <v>10</v>
      </c>
      <c r="H12" s="95">
        <f t="shared" si="22"/>
        <v>10</v>
      </c>
      <c r="I12" s="89"/>
      <c r="J12" s="95">
        <f t="shared" ref="J12:K12" si="23">ROUND(J11,0)</f>
        <v>7</v>
      </c>
      <c r="K12" s="95">
        <f t="shared" si="23"/>
        <v>7</v>
      </c>
      <c r="L12" s="89"/>
      <c r="M12" s="95">
        <f>ROUND(M11,0)</f>
        <v>4</v>
      </c>
      <c r="N12" s="89"/>
      <c r="O12" s="89"/>
      <c r="P12" s="90"/>
      <c r="Q12" s="90"/>
      <c r="R12" s="10"/>
    </row>
    <row r="13" spans="1:18" ht="15.75" customHeight="1" x14ac:dyDescent="0.6">
      <c r="A13" s="89" t="str">
        <f t="shared" ref="A13:B13" si="24">CONCATENATE(A10,":",A12)</f>
        <v>2:21</v>
      </c>
      <c r="B13" s="92" t="str">
        <f t="shared" si="24"/>
        <v>2:17</v>
      </c>
      <c r="C13" s="92"/>
      <c r="D13" s="89" t="str">
        <f t="shared" ref="D13:E13" si="25">CONCATENATE(D10,":",D12)</f>
        <v>2:13</v>
      </c>
      <c r="E13" s="89" t="str">
        <f t="shared" si="25"/>
        <v>2:13</v>
      </c>
      <c r="F13" s="89"/>
      <c r="G13" s="89" t="str">
        <f t="shared" ref="G13:H13" si="26">CONCATENATE(G10,":",G12)</f>
        <v>2:10</v>
      </c>
      <c r="H13" s="89" t="str">
        <f t="shared" si="26"/>
        <v>2:10</v>
      </c>
      <c r="I13" s="89"/>
      <c r="J13" s="89" t="str">
        <f t="shared" ref="J13:K13" si="27">CONCATENATE(J10,":",J12)</f>
        <v>2:7</v>
      </c>
      <c r="K13" s="89" t="str">
        <f t="shared" si="27"/>
        <v>2:7</v>
      </c>
      <c r="L13" s="89"/>
      <c r="M13" s="89" t="str">
        <f>CONCATENATE(M10,":",M12)</f>
        <v>2:4</v>
      </c>
      <c r="N13" s="89"/>
      <c r="O13" s="89"/>
      <c r="P13" s="90"/>
      <c r="Q13" s="90"/>
      <c r="R13" s="10"/>
    </row>
    <row r="14" spans="1:18" ht="15.75" customHeight="1" x14ac:dyDescent="0.6">
      <c r="A14" s="89"/>
      <c r="B14" s="92"/>
      <c r="C14" s="92"/>
      <c r="D14" s="89"/>
      <c r="E14" s="89"/>
      <c r="F14" s="89"/>
      <c r="G14" s="89"/>
      <c r="H14" s="89"/>
      <c r="I14" s="89"/>
      <c r="J14" s="89"/>
      <c r="K14" s="89"/>
      <c r="L14" s="89"/>
      <c r="M14" s="89"/>
      <c r="N14" s="89"/>
      <c r="O14" s="89"/>
      <c r="P14" s="90"/>
      <c r="Q14" s="90"/>
      <c r="R14" s="10"/>
    </row>
    <row r="15" spans="1:18" ht="15.75" customHeight="1" x14ac:dyDescent="0.6">
      <c r="A15" s="89" t="s">
        <v>69</v>
      </c>
      <c r="B15" s="89"/>
      <c r="C15" s="89"/>
      <c r="D15" s="89"/>
      <c r="E15" s="89"/>
      <c r="F15" s="89"/>
      <c r="G15" s="89"/>
      <c r="H15" s="89"/>
      <c r="I15" s="89"/>
      <c r="J15" s="89"/>
      <c r="K15" s="89"/>
      <c r="L15" s="89"/>
      <c r="M15" s="89"/>
      <c r="N15" s="89"/>
      <c r="O15" s="89"/>
      <c r="P15" s="90"/>
      <c r="Q15" s="90"/>
      <c r="R15" s="10"/>
    </row>
    <row r="16" spans="1:18" ht="15.75" customHeight="1" x14ac:dyDescent="0.6">
      <c r="A16" s="89"/>
      <c r="B16" s="89"/>
      <c r="C16" s="92">
        <f>ROUND(Scratch!B8,0)</f>
        <v>137</v>
      </c>
      <c r="D16" s="89"/>
      <c r="E16" s="89">
        <f>ROUND(Scratch!D8,0)</f>
        <v>133</v>
      </c>
      <c r="F16" s="89">
        <f>ROUND(Scratch!E8,0)</f>
        <v>133</v>
      </c>
      <c r="G16" s="89"/>
      <c r="H16" s="89">
        <f>ROUND(Scratch!G8,0)</f>
        <v>130</v>
      </c>
      <c r="I16" s="89">
        <f>ROUND(Scratch!H8,0)</f>
        <v>130</v>
      </c>
      <c r="J16" s="89"/>
      <c r="K16" s="89">
        <f>ROUND(Scratch!J8,0)</f>
        <v>127</v>
      </c>
      <c r="L16" s="89">
        <f>ROUND(Scratch!K8,0)</f>
        <v>127</v>
      </c>
      <c r="M16" s="89"/>
      <c r="N16" s="89">
        <f>ROUND(Scratch!M8,0)</f>
        <v>124</v>
      </c>
      <c r="O16" s="89"/>
      <c r="P16" s="90"/>
      <c r="Q16" s="90"/>
      <c r="R16" s="10"/>
    </row>
    <row r="17" spans="1:17" ht="15.75" customHeight="1" x14ac:dyDescent="0.6">
      <c r="A17" s="97">
        <v>42195</v>
      </c>
      <c r="B17" s="89" t="s">
        <v>70</v>
      </c>
      <c r="C17" s="89">
        <f>A17/500</f>
        <v>84.39</v>
      </c>
      <c r="D17" s="89"/>
      <c r="E17" s="89">
        <f>A17/500</f>
        <v>84.39</v>
      </c>
      <c r="F17" s="89">
        <f>A18/500</f>
        <v>42.195</v>
      </c>
      <c r="G17" s="89"/>
      <c r="H17" s="89">
        <f>A18/500</f>
        <v>42.195</v>
      </c>
      <c r="I17" s="89">
        <f>10000/500</f>
        <v>20</v>
      </c>
      <c r="J17" s="89"/>
      <c r="K17" s="89">
        <v>20</v>
      </c>
      <c r="L17" s="89">
        <f>5000/500</f>
        <v>10</v>
      </c>
      <c r="M17" s="89"/>
      <c r="N17" s="89">
        <v>10</v>
      </c>
      <c r="O17" s="89"/>
      <c r="P17" s="90"/>
      <c r="Q17" s="90"/>
    </row>
    <row r="18" spans="1:17" ht="15.75" customHeight="1" x14ac:dyDescent="0.6">
      <c r="A18" s="89">
        <f>A17/2</f>
        <v>21097.5</v>
      </c>
      <c r="B18" s="89"/>
      <c r="C18" s="89">
        <f>C16*C17</f>
        <v>11561.43</v>
      </c>
      <c r="D18" s="89"/>
      <c r="E18" s="89">
        <f>E16*E17</f>
        <v>11223.87</v>
      </c>
      <c r="F18" s="89">
        <f>F17*F16</f>
        <v>5611.9350000000004</v>
      </c>
      <c r="G18" s="89"/>
      <c r="H18" s="89">
        <f t="shared" ref="H18:I18" si="28">H17*H16</f>
        <v>5485.35</v>
      </c>
      <c r="I18" s="89">
        <f t="shared" si="28"/>
        <v>2600</v>
      </c>
      <c r="J18" s="89"/>
      <c r="K18" s="89">
        <f t="shared" ref="K18:L18" si="29">K17*K16</f>
        <v>2540</v>
      </c>
      <c r="L18" s="89">
        <f t="shared" si="29"/>
        <v>1270</v>
      </c>
      <c r="M18" s="89"/>
      <c r="N18" s="89">
        <f>N17*N16</f>
        <v>1240</v>
      </c>
      <c r="O18" s="89"/>
      <c r="P18" s="90"/>
      <c r="Q18" s="90"/>
    </row>
    <row r="19" spans="1:17" ht="15.75" customHeight="1" x14ac:dyDescent="0.6">
      <c r="A19" s="89"/>
      <c r="B19" s="89"/>
      <c r="C19" s="89">
        <f t="shared" ref="C19:C20" si="30">C18/60</f>
        <v>192.69050000000001</v>
      </c>
      <c r="D19" s="89"/>
      <c r="E19" s="89">
        <f t="shared" ref="E19:F19" si="31">E18/60</f>
        <v>187.06450000000001</v>
      </c>
      <c r="F19" s="89">
        <f t="shared" si="31"/>
        <v>93.532250000000005</v>
      </c>
      <c r="G19" s="89"/>
      <c r="H19" s="89">
        <f t="shared" ref="H19:I19" si="32">H18/60</f>
        <v>91.422499999999999</v>
      </c>
      <c r="I19" s="89">
        <f t="shared" si="32"/>
        <v>43.333333333333336</v>
      </c>
      <c r="J19" s="89"/>
      <c r="K19" s="89">
        <f t="shared" ref="K19:L19" si="33">K18/60</f>
        <v>42.333333333333336</v>
      </c>
      <c r="L19" s="89">
        <f t="shared" si="33"/>
        <v>21.166666666666668</v>
      </c>
      <c r="M19" s="89"/>
      <c r="N19" s="89">
        <f t="shared" ref="N19:N20" si="34">N18/60</f>
        <v>20.666666666666668</v>
      </c>
      <c r="O19" s="89"/>
      <c r="P19" s="90"/>
      <c r="Q19" s="90"/>
    </row>
    <row r="20" spans="1:17" ht="15.75" customHeight="1" x14ac:dyDescent="0.6">
      <c r="A20" s="89"/>
      <c r="B20" s="89"/>
      <c r="C20" s="89">
        <f t="shared" si="30"/>
        <v>3.2115083333333336</v>
      </c>
      <c r="D20" s="89"/>
      <c r="E20" s="89">
        <f t="shared" ref="E20:F20" si="35">E19/60</f>
        <v>3.1177416666666669</v>
      </c>
      <c r="F20" s="89">
        <f t="shared" si="35"/>
        <v>1.5588708333333334</v>
      </c>
      <c r="G20" s="89"/>
      <c r="H20" s="89">
        <f t="shared" ref="H20:I20" si="36">H19/60</f>
        <v>1.5237083333333332</v>
      </c>
      <c r="I20" s="89">
        <f t="shared" si="36"/>
        <v>0.72222222222222221</v>
      </c>
      <c r="J20" s="89"/>
      <c r="K20" s="89">
        <f t="shared" ref="K20:L20" si="37">K19/60</f>
        <v>0.7055555555555556</v>
      </c>
      <c r="L20" s="89">
        <f t="shared" si="37"/>
        <v>0.3527777777777778</v>
      </c>
      <c r="M20" s="89"/>
      <c r="N20" s="89">
        <f t="shared" si="34"/>
        <v>0.34444444444444444</v>
      </c>
      <c r="O20" s="89"/>
      <c r="P20" s="90"/>
      <c r="Q20" s="90"/>
    </row>
    <row r="21" spans="1:17" ht="15.75" customHeight="1" x14ac:dyDescent="0.6">
      <c r="A21" s="89"/>
      <c r="B21" s="89" t="s">
        <v>71</v>
      </c>
      <c r="C21" s="89">
        <f>INT(C20)</f>
        <v>3</v>
      </c>
      <c r="D21" s="89"/>
      <c r="E21" s="89">
        <f t="shared" ref="E21:F21" si="38">INT(E20)</f>
        <v>3</v>
      </c>
      <c r="F21" s="89">
        <f t="shared" si="38"/>
        <v>1</v>
      </c>
      <c r="G21" s="89"/>
      <c r="H21" s="89">
        <f t="shared" ref="H21:I21" si="39">INT(H20)</f>
        <v>1</v>
      </c>
      <c r="I21" s="89">
        <f t="shared" si="39"/>
        <v>0</v>
      </c>
      <c r="J21" s="89"/>
      <c r="K21" s="89">
        <f t="shared" ref="K21:L21" si="40">INT(K20)</f>
        <v>0</v>
      </c>
      <c r="L21" s="89">
        <f t="shared" si="40"/>
        <v>0</v>
      </c>
      <c r="M21" s="89"/>
      <c r="N21" s="89">
        <f>INT(N20)</f>
        <v>0</v>
      </c>
      <c r="O21" s="89"/>
      <c r="P21" s="90"/>
      <c r="Q21" s="90"/>
    </row>
    <row r="22" spans="1:17" ht="15.75" customHeight="1" x14ac:dyDescent="0.6">
      <c r="A22" s="89"/>
      <c r="B22" s="89"/>
      <c r="C22" s="89">
        <f>MOD(C20,1)*60</f>
        <v>12.690500000000018</v>
      </c>
      <c r="D22" s="89"/>
      <c r="E22" s="89">
        <f t="shared" ref="E22:F22" si="41">MOD(E20,1)*60</f>
        <v>7.0645000000000113</v>
      </c>
      <c r="F22" s="89">
        <f t="shared" si="41"/>
        <v>33.532250000000005</v>
      </c>
      <c r="G22" s="89"/>
      <c r="H22" s="89">
        <f t="shared" ref="H22:I22" si="42">MOD(H20,1)*60</f>
        <v>31.422499999999992</v>
      </c>
      <c r="I22" s="89">
        <f t="shared" si="42"/>
        <v>43.333333333333336</v>
      </c>
      <c r="J22" s="89"/>
      <c r="K22" s="89">
        <f t="shared" ref="K22:L22" si="43">MOD(K20,1)*60</f>
        <v>42.333333333333336</v>
      </c>
      <c r="L22" s="89">
        <f t="shared" si="43"/>
        <v>21.166666666666668</v>
      </c>
      <c r="M22" s="89"/>
      <c r="N22" s="89">
        <f>MOD(N20,1)*60</f>
        <v>20.666666666666668</v>
      </c>
      <c r="O22" s="89"/>
      <c r="P22" s="90"/>
      <c r="Q22" s="90"/>
    </row>
    <row r="23" spans="1:17" ht="15.75" customHeight="1" x14ac:dyDescent="0.6">
      <c r="A23" s="89"/>
      <c r="B23" s="98" t="s">
        <v>72</v>
      </c>
      <c r="C23" s="95">
        <f>TRUNC(C22,0)</f>
        <v>12</v>
      </c>
      <c r="D23" s="95"/>
      <c r="E23" s="95">
        <f t="shared" ref="E23:F23" si="44">TRUNC(E22,0)</f>
        <v>7</v>
      </c>
      <c r="F23" s="95">
        <f t="shared" si="44"/>
        <v>33</v>
      </c>
      <c r="G23" s="95"/>
      <c r="H23" s="95">
        <f t="shared" ref="H23:I23" si="45">TRUNC(H22,0)</f>
        <v>31</v>
      </c>
      <c r="I23" s="95">
        <f t="shared" si="45"/>
        <v>43</v>
      </c>
      <c r="J23" s="95"/>
      <c r="K23" s="95">
        <f t="shared" ref="K23:L23" si="46">TRUNC(K22,0)</f>
        <v>42</v>
      </c>
      <c r="L23" s="95">
        <f t="shared" si="46"/>
        <v>21</v>
      </c>
      <c r="M23" s="95"/>
      <c r="N23" s="95">
        <f>TRUNC(N22,0)</f>
        <v>20</v>
      </c>
      <c r="O23" s="89"/>
      <c r="P23" s="90"/>
      <c r="Q23" s="90"/>
    </row>
    <row r="24" spans="1:17" ht="15.75" customHeight="1" x14ac:dyDescent="0.6">
      <c r="A24" s="89"/>
      <c r="B24" s="89"/>
      <c r="C24" s="92">
        <f>MOD(C22,1)*60</f>
        <v>41.430000000001073</v>
      </c>
      <c r="D24" s="92"/>
      <c r="E24" s="92">
        <f t="shared" ref="E24:F24" si="47">MOD(E22,1)*60</f>
        <v>3.8700000000006796</v>
      </c>
      <c r="F24" s="92">
        <f t="shared" si="47"/>
        <v>31.935000000000286</v>
      </c>
      <c r="G24" s="89"/>
      <c r="H24" s="92">
        <f t="shared" ref="H24:I24" si="48">MOD(H22,1)*60</f>
        <v>25.34999999999954</v>
      </c>
      <c r="I24" s="92">
        <f t="shared" si="48"/>
        <v>20.000000000000142</v>
      </c>
      <c r="J24" s="89"/>
      <c r="K24" s="92">
        <f t="shared" ref="K24:L24" si="49">MOD(K22,1)*60</f>
        <v>20.000000000000142</v>
      </c>
      <c r="L24" s="92">
        <f t="shared" si="49"/>
        <v>10.000000000000071</v>
      </c>
      <c r="M24" s="89"/>
      <c r="N24" s="92">
        <f>MOD(N22,1)*60</f>
        <v>40.000000000000071</v>
      </c>
      <c r="O24" s="89"/>
      <c r="P24" s="90"/>
      <c r="Q24" s="90"/>
    </row>
    <row r="25" spans="1:17" ht="15.75" customHeight="1" x14ac:dyDescent="0.6">
      <c r="A25" s="89"/>
      <c r="B25" s="89" t="s">
        <v>73</v>
      </c>
      <c r="C25" s="95">
        <f>ROUND(C24,0)</f>
        <v>41</v>
      </c>
      <c r="D25" s="95"/>
      <c r="E25" s="95">
        <f t="shared" ref="E25:F25" si="50">ROUND(E24,0)</f>
        <v>4</v>
      </c>
      <c r="F25" s="95">
        <f t="shared" si="50"/>
        <v>32</v>
      </c>
      <c r="G25" s="95"/>
      <c r="H25" s="95">
        <f t="shared" ref="H25:I25" si="51">ROUND(H24,0)</f>
        <v>25</v>
      </c>
      <c r="I25" s="95">
        <f t="shared" si="51"/>
        <v>20</v>
      </c>
      <c r="J25" s="95"/>
      <c r="K25" s="95">
        <f t="shared" ref="K25:L25" si="52">ROUND(K24,0)</f>
        <v>20</v>
      </c>
      <c r="L25" s="95">
        <f t="shared" si="52"/>
        <v>10</v>
      </c>
      <c r="M25" s="95"/>
      <c r="N25" s="95">
        <f>ROUND(N24,0)</f>
        <v>40</v>
      </c>
      <c r="O25" s="92"/>
      <c r="P25" s="90"/>
      <c r="Q25" s="90"/>
    </row>
    <row r="26" spans="1:17" ht="15.75" customHeight="1" x14ac:dyDescent="0.6">
      <c r="A26" s="89"/>
      <c r="B26" s="99"/>
      <c r="C26" s="92" t="str">
        <f>CONCATENATE(C21,"h ",C23,"m ",C25,"s ")</f>
        <v xml:space="preserve">3h 12m 41s </v>
      </c>
      <c r="D26" s="92"/>
      <c r="E26" s="92" t="str">
        <f t="shared" ref="E26:F26" si="53">CONCATENATE(E21,"h ",E23,"m ",E25,"s ")</f>
        <v xml:space="preserve">3h 7m 4s </v>
      </c>
      <c r="F26" s="92" t="str">
        <f t="shared" si="53"/>
        <v xml:space="preserve">1h 33m 32s </v>
      </c>
      <c r="G26" s="89"/>
      <c r="H26" s="92" t="str">
        <f t="shared" ref="H26:I26" si="54">CONCATENATE(H21,"h ",H23,"m ",H25,"s ")</f>
        <v xml:space="preserve">1h 31m 25s </v>
      </c>
      <c r="I26" s="92" t="str">
        <f t="shared" si="54"/>
        <v xml:space="preserve">0h 43m 20s </v>
      </c>
      <c r="J26" s="89"/>
      <c r="K26" s="92" t="str">
        <f t="shared" ref="K26:L26" si="55">CONCATENATE(K21,"h ",K23,"m ",K25,"s ")</f>
        <v xml:space="preserve">0h 42m 20s </v>
      </c>
      <c r="L26" s="92" t="str">
        <f t="shared" si="55"/>
        <v xml:space="preserve">0h 21m 10s </v>
      </c>
      <c r="M26" s="89"/>
      <c r="N26" s="92" t="str">
        <f>CONCATENATE(N21,"h ",N23,"m ",N25,"s ")</f>
        <v xml:space="preserve">0h 20m 40s </v>
      </c>
      <c r="O26" s="89"/>
      <c r="P26" s="90"/>
      <c r="Q26" s="90"/>
    </row>
    <row r="27" spans="1:17" ht="15.75" customHeight="1" x14ac:dyDescent="0.6">
      <c r="A27" s="90"/>
      <c r="B27" s="90"/>
      <c r="C27" s="90"/>
      <c r="D27" s="90"/>
      <c r="E27" s="90"/>
      <c r="F27" s="90"/>
      <c r="G27" s="90"/>
      <c r="H27" s="90"/>
      <c r="I27" s="100" t="s">
        <v>74</v>
      </c>
      <c r="J27" s="100"/>
      <c r="K27" s="90"/>
      <c r="L27" s="90"/>
      <c r="M27" s="90"/>
      <c r="N27" s="90"/>
      <c r="O27" s="90"/>
      <c r="P27" s="90"/>
      <c r="Q27" s="90"/>
    </row>
    <row r="28" spans="1:17" ht="15.75" customHeight="1" x14ac:dyDescent="0.6">
      <c r="A28" s="89" t="s">
        <v>75</v>
      </c>
      <c r="B28" s="89"/>
      <c r="C28" s="89"/>
      <c r="D28" s="90"/>
      <c r="E28" s="101" t="s">
        <v>76</v>
      </c>
      <c r="F28" s="102"/>
      <c r="G28" s="102"/>
      <c r="H28" s="103"/>
      <c r="I28" s="100" t="s">
        <v>77</v>
      </c>
      <c r="J28" s="100">
        <f>('RateDist Calc'!C14*60)+'RateDist Calc'!E14</f>
        <v>120</v>
      </c>
      <c r="K28" s="90"/>
      <c r="L28" s="100" t="s">
        <v>78</v>
      </c>
      <c r="M28" s="90"/>
      <c r="N28" s="90"/>
      <c r="O28" s="90"/>
      <c r="P28" s="90"/>
      <c r="Q28" s="90"/>
    </row>
    <row r="29" spans="1:17" ht="15.75" customHeight="1" x14ac:dyDescent="0.6">
      <c r="A29" s="104">
        <v>0.92500000000000004</v>
      </c>
      <c r="B29" s="89">
        <f>0.925*'Enter your info'!C16</f>
        <v>160.58462500000002</v>
      </c>
      <c r="C29" s="89">
        <f>TRUNC(B29)</f>
        <v>160</v>
      </c>
      <c r="D29" s="90"/>
      <c r="E29" s="90"/>
      <c r="F29" s="102">
        <f>'Enter your info'!G7*60</f>
        <v>60</v>
      </c>
      <c r="G29" s="102"/>
      <c r="H29" s="103"/>
      <c r="I29" s="100" t="s">
        <v>79</v>
      </c>
      <c r="J29" s="105">
        <f>'RateDist Calc'!C15/500</f>
        <v>84.39</v>
      </c>
      <c r="K29" s="90"/>
      <c r="L29" s="100">
        <f>'RateDist Calc'!C6*60</f>
        <v>60</v>
      </c>
      <c r="M29" s="90"/>
      <c r="N29" s="90"/>
      <c r="O29" s="90"/>
      <c r="P29" s="90"/>
      <c r="Q29" s="90"/>
    </row>
    <row r="30" spans="1:17" ht="15.75" customHeight="1" x14ac:dyDescent="0.6">
      <c r="A30" s="89">
        <v>90</v>
      </c>
      <c r="B30" s="89">
        <f>0.9*'Enter your info'!C16</f>
        <v>156.24450000000002</v>
      </c>
      <c r="C30" s="89">
        <f>ROUND(B30,0)</f>
        <v>156</v>
      </c>
      <c r="D30" s="90"/>
      <c r="E30" s="106"/>
      <c r="F30" s="102">
        <f>F29+'Enter your info'!I7</f>
        <v>115.5</v>
      </c>
      <c r="G30" s="102"/>
      <c r="I30" s="100" t="s">
        <v>80</v>
      </c>
      <c r="J30" s="107">
        <f>J29*J28</f>
        <v>10126.799999999999</v>
      </c>
      <c r="K30" s="90"/>
      <c r="L30" s="100">
        <f>L29+'RateDist Calc'!E6</f>
        <v>90</v>
      </c>
      <c r="M30" s="90"/>
      <c r="N30" s="90"/>
      <c r="O30" s="90"/>
      <c r="P30" s="90"/>
      <c r="Q30" s="90"/>
    </row>
    <row r="31" spans="1:17" ht="15.75" customHeight="1" x14ac:dyDescent="0.6">
      <c r="A31" s="89">
        <v>85</v>
      </c>
      <c r="B31" s="89">
        <f>0.85*'Enter your info'!C16</f>
        <v>147.56425000000002</v>
      </c>
      <c r="C31" s="89">
        <f t="shared" ref="C31:C32" si="56">TRUNC(B31)</f>
        <v>147</v>
      </c>
      <c r="D31" s="90"/>
      <c r="E31" s="90"/>
      <c r="F31" s="102">
        <f>F30*4</f>
        <v>462</v>
      </c>
      <c r="G31" s="102"/>
      <c r="I31" s="100"/>
      <c r="J31" s="105">
        <f>J34/60</f>
        <v>2.8130000000000002</v>
      </c>
      <c r="K31" s="90"/>
      <c r="L31" s="100">
        <f>L30/60</f>
        <v>1.5</v>
      </c>
      <c r="M31" s="90"/>
      <c r="N31" s="90"/>
      <c r="O31" s="90"/>
      <c r="P31" s="90"/>
      <c r="Q31" s="90"/>
    </row>
    <row r="32" spans="1:17" ht="15.75" customHeight="1" x14ac:dyDescent="0.6">
      <c r="A32" s="89">
        <v>80</v>
      </c>
      <c r="B32" s="89">
        <f>0.8*'Enter your info'!C16</f>
        <v>138.88400000000001</v>
      </c>
      <c r="C32" s="89">
        <f t="shared" si="56"/>
        <v>138</v>
      </c>
      <c r="D32" s="90"/>
      <c r="E32" s="90"/>
      <c r="F32" s="102">
        <f>F31/60</f>
        <v>7.7</v>
      </c>
      <c r="G32" s="102"/>
      <c r="I32" s="100" t="s">
        <v>81</v>
      </c>
      <c r="J32" s="107">
        <f>INT(J31)</f>
        <v>2</v>
      </c>
      <c r="K32" s="90"/>
      <c r="L32" s="100"/>
      <c r="M32" s="90"/>
      <c r="N32" s="90"/>
      <c r="O32" s="90"/>
      <c r="P32" s="90"/>
      <c r="Q32" s="90"/>
    </row>
    <row r="33" spans="1:19" ht="15.75" customHeight="1" x14ac:dyDescent="0.6">
      <c r="A33" s="89">
        <v>75</v>
      </c>
      <c r="B33" s="89">
        <f>0.75*'Enter your info'!C16</f>
        <v>130.20375000000001</v>
      </c>
      <c r="C33" s="89">
        <f>ROUND(B33,0)</f>
        <v>130</v>
      </c>
      <c r="D33" s="90"/>
      <c r="E33" s="90"/>
      <c r="F33" s="102">
        <f>INT(F32)</f>
        <v>7</v>
      </c>
      <c r="G33" s="102"/>
      <c r="I33" s="100" t="s">
        <v>82</v>
      </c>
      <c r="J33" s="108">
        <f>MOD(J31,1)*60</f>
        <v>48.780000000000008</v>
      </c>
      <c r="K33" s="90"/>
      <c r="L33" s="100">
        <f>'RateDist Calc'!C7*60</f>
        <v>120</v>
      </c>
      <c r="M33" s="90"/>
      <c r="N33" s="90"/>
      <c r="O33" s="90"/>
      <c r="P33" s="90"/>
      <c r="Q33" s="90"/>
    </row>
    <row r="34" spans="1:19" ht="15.75" customHeight="1" x14ac:dyDescent="0.6">
      <c r="D34" s="90"/>
      <c r="E34" s="90"/>
      <c r="F34" s="102">
        <f>MOD(F32,1)*60</f>
        <v>42.000000000000014</v>
      </c>
      <c r="G34" s="102"/>
      <c r="I34" s="100"/>
      <c r="J34" s="107">
        <f>J30/60</f>
        <v>168.78</v>
      </c>
      <c r="K34" s="90"/>
      <c r="L34" s="100">
        <f>L33+'RateDist Calc'!E7+('RateDist Calc'!G7/60)</f>
        <v>120</v>
      </c>
      <c r="M34" s="90"/>
      <c r="N34" s="90"/>
      <c r="O34" s="90"/>
      <c r="P34" s="90"/>
      <c r="Q34" s="90"/>
    </row>
    <row r="35" spans="1:19" ht="15.75" customHeight="1" x14ac:dyDescent="0.6">
      <c r="A35" s="90"/>
      <c r="B35" s="90"/>
      <c r="C35" s="90"/>
      <c r="D35" s="90"/>
      <c r="E35" s="90"/>
      <c r="F35" s="90"/>
      <c r="G35" s="90"/>
      <c r="H35" s="90"/>
      <c r="I35" s="100" t="s">
        <v>83</v>
      </c>
      <c r="J35" s="107">
        <f>INT(J34)</f>
        <v>168</v>
      </c>
      <c r="K35" s="90"/>
      <c r="L35" s="100">
        <f>L34/L31</f>
        <v>80</v>
      </c>
      <c r="M35" s="90"/>
      <c r="N35" s="90"/>
      <c r="O35" s="90"/>
      <c r="P35" s="90"/>
      <c r="Q35" s="90"/>
    </row>
    <row r="36" spans="1:19" ht="15.75" customHeight="1" x14ac:dyDescent="0.6">
      <c r="A36" s="90"/>
      <c r="B36" s="90"/>
      <c r="C36" s="90"/>
      <c r="D36" s="90"/>
      <c r="E36" s="90"/>
      <c r="F36" s="90"/>
      <c r="G36" s="90"/>
      <c r="H36" s="90"/>
      <c r="I36" s="100" t="s">
        <v>84</v>
      </c>
      <c r="J36" s="107">
        <f>MOD(J34,1)*60</f>
        <v>46.800000000000068</v>
      </c>
      <c r="K36" s="90"/>
      <c r="L36" s="100">
        <f>L35*500</f>
        <v>40000</v>
      </c>
      <c r="M36" s="90"/>
      <c r="N36" s="90"/>
      <c r="O36" s="90"/>
      <c r="P36" s="90"/>
      <c r="Q36" s="90"/>
    </row>
    <row r="37" spans="1:19" ht="15.75" customHeight="1" x14ac:dyDescent="0.6">
      <c r="A37" s="90"/>
      <c r="B37" s="90"/>
      <c r="C37" s="90"/>
      <c r="D37" s="90"/>
      <c r="E37" s="90"/>
      <c r="F37" s="90"/>
      <c r="G37" s="90"/>
      <c r="H37" s="90"/>
      <c r="I37" s="90" t="s">
        <v>85</v>
      </c>
      <c r="J37" s="109">
        <f>INT(J33)</f>
        <v>48</v>
      </c>
      <c r="K37" s="90"/>
      <c r="L37" s="107">
        <f>ROUND(L36,2)</f>
        <v>40000</v>
      </c>
      <c r="M37" s="90"/>
      <c r="N37" s="90"/>
      <c r="O37" s="90"/>
      <c r="P37" s="90"/>
      <c r="Q37" s="90"/>
    </row>
    <row r="38" spans="1:19" ht="15.75" customHeight="1" x14ac:dyDescent="0.6">
      <c r="A38" s="90"/>
      <c r="B38" s="90"/>
      <c r="C38" s="90"/>
      <c r="D38" s="90"/>
      <c r="E38" s="90"/>
      <c r="F38" s="90"/>
      <c r="G38" s="90"/>
      <c r="H38" s="90"/>
      <c r="I38" s="90"/>
      <c r="J38" s="90"/>
      <c r="K38" s="90"/>
      <c r="L38" s="90"/>
      <c r="M38" s="90"/>
      <c r="N38" s="90"/>
      <c r="O38" s="90"/>
      <c r="P38" s="90"/>
      <c r="Q38" s="90"/>
    </row>
    <row r="39" spans="1:19" ht="15.75" customHeight="1" x14ac:dyDescent="0.6">
      <c r="A39" s="10"/>
      <c r="B39" s="10"/>
      <c r="C39" s="10"/>
      <c r="D39" s="10"/>
      <c r="E39" s="10"/>
      <c r="F39" s="10"/>
      <c r="G39" s="10"/>
      <c r="H39" s="10"/>
      <c r="I39" s="10"/>
      <c r="J39" s="10"/>
      <c r="K39" s="10"/>
      <c r="L39" s="10"/>
      <c r="M39" s="10"/>
      <c r="N39" s="10"/>
      <c r="O39" s="10"/>
      <c r="P39" s="10"/>
      <c r="Q39" s="10"/>
    </row>
    <row r="40" spans="1:19" ht="15.75" customHeight="1" x14ac:dyDescent="0.6">
      <c r="H40" s="110" t="s">
        <v>86</v>
      </c>
      <c r="I40" s="108">
        <f>J30/60</f>
        <v>168.78</v>
      </c>
    </row>
    <row r="41" spans="1:19" ht="15.75" customHeight="1" x14ac:dyDescent="0.6">
      <c r="H41" s="110" t="s">
        <v>87</v>
      </c>
      <c r="I41" s="108">
        <f>I40/60</f>
        <v>2.8130000000000002</v>
      </c>
    </row>
    <row r="42" spans="1:19" ht="15.75" customHeight="1" x14ac:dyDescent="0.6">
      <c r="H42" s="110"/>
      <c r="I42" s="111">
        <f t="shared" ref="I42:I43" si="57">MOD(I41,1)*60</f>
        <v>48.780000000000008</v>
      </c>
    </row>
    <row r="43" spans="1:19" ht="15.75" customHeight="1" x14ac:dyDescent="0.6">
      <c r="H43" s="110"/>
      <c r="I43" s="112">
        <f t="shared" si="57"/>
        <v>46.800000000000495</v>
      </c>
    </row>
    <row r="44" spans="1:19" ht="15.75" customHeight="1" x14ac:dyDescent="0.6">
      <c r="H44" s="110"/>
      <c r="I44" s="110"/>
    </row>
    <row r="45" spans="1:19" ht="15.75" customHeight="1" x14ac:dyDescent="0.6">
      <c r="H45" s="110"/>
      <c r="I45" s="110"/>
    </row>
    <row r="46" spans="1:19" ht="15.75" customHeight="1" x14ac:dyDescent="0.6">
      <c r="A46" s="113" t="s">
        <v>88</v>
      </c>
      <c r="B46" s="100"/>
      <c r="C46" s="100"/>
      <c r="D46" s="100"/>
      <c r="E46" s="100"/>
      <c r="F46" s="100"/>
      <c r="G46" s="100"/>
      <c r="H46" s="100"/>
      <c r="I46" s="100"/>
      <c r="J46" s="100"/>
      <c r="K46" s="100"/>
      <c r="L46" s="100"/>
      <c r="M46" s="100"/>
      <c r="N46" s="100"/>
      <c r="O46" s="100"/>
      <c r="P46" s="100"/>
      <c r="Q46" s="100"/>
      <c r="R46" s="100"/>
      <c r="S46" s="100"/>
    </row>
    <row r="47" spans="1:19" ht="15.75" customHeight="1" x14ac:dyDescent="0.6">
      <c r="A47" s="100" t="s">
        <v>89</v>
      </c>
      <c r="B47" s="114">
        <f>'Enter your info'!C16</f>
        <v>173.60500000000002</v>
      </c>
      <c r="C47" s="100"/>
      <c r="D47" s="100"/>
      <c r="E47" s="100"/>
      <c r="F47" s="100"/>
      <c r="G47" s="100"/>
      <c r="H47" s="100"/>
      <c r="I47" s="100"/>
      <c r="J47" s="100"/>
      <c r="K47" s="100"/>
      <c r="L47" s="100"/>
      <c r="M47" s="100"/>
      <c r="N47" s="100"/>
      <c r="O47" s="100"/>
      <c r="P47" s="100"/>
      <c r="Q47" s="100"/>
      <c r="R47" s="100"/>
      <c r="S47" s="100"/>
    </row>
    <row r="48" spans="1:19" ht="15.75" customHeight="1" x14ac:dyDescent="0.6">
      <c r="A48" s="100" t="s">
        <v>8</v>
      </c>
      <c r="B48" s="100">
        <f>'Enter your info'!C9</f>
        <v>55</v>
      </c>
      <c r="C48" s="100"/>
      <c r="D48" s="100"/>
      <c r="E48" s="100"/>
      <c r="F48" s="100"/>
      <c r="G48" s="100"/>
      <c r="H48" s="100"/>
      <c r="I48" s="100"/>
      <c r="J48" s="100"/>
      <c r="K48" s="100"/>
      <c r="L48" s="100"/>
      <c r="M48" s="100"/>
      <c r="N48" s="100"/>
      <c r="O48" s="100"/>
      <c r="P48" s="100"/>
      <c r="Q48" s="100"/>
      <c r="R48" s="100"/>
      <c r="S48" s="100"/>
    </row>
    <row r="49" spans="1:19" ht="15.75" customHeight="1" x14ac:dyDescent="0.6">
      <c r="A49" s="100" t="s">
        <v>15</v>
      </c>
      <c r="B49" s="114">
        <f>B47-B48</f>
        <v>118.60500000000002</v>
      </c>
      <c r="C49" s="100"/>
      <c r="D49" s="100"/>
      <c r="E49" s="100"/>
      <c r="F49" s="100"/>
      <c r="G49" s="100"/>
      <c r="H49" s="100">
        <f>2.8/'Zone Chart'!O6</f>
        <v>2.7391980000000007E-2</v>
      </c>
      <c r="I49" s="100">
        <f>2.8/'Zone Chart'!Q6</f>
        <v>2.0543985000000004E-2</v>
      </c>
      <c r="J49" s="100">
        <f>2.8/'Zone Chart'!O9</f>
        <v>2.0543985000000004E-2</v>
      </c>
      <c r="K49" s="100"/>
      <c r="L49" s="100">
        <f>2.8/'Zone Chart'!Q9</f>
        <v>1.7609130000000004E-2</v>
      </c>
      <c r="M49" s="100">
        <f>2.8/'Zone Chart'!O12</f>
        <v>1.7609130000000004E-2</v>
      </c>
      <c r="N49" s="100"/>
      <c r="O49" s="100">
        <f>2.8/'Zone Chart'!Q12</f>
        <v>1.5407988750000002E-2</v>
      </c>
      <c r="P49" s="100">
        <f>2.8/'Zone Chart'!O15</f>
        <v>1.5407988750000002E-2</v>
      </c>
      <c r="Q49" s="100">
        <f>2.8/'Zone Chart'!Q15</f>
        <v>1.3695990000000003E-2</v>
      </c>
      <c r="R49" s="100">
        <f>2.8/'Zone Chart'!O18</f>
        <v>1.1739420000000002E-2</v>
      </c>
      <c r="S49" s="100">
        <f>2.8/'Zone Chart'!Q18</f>
        <v>1.071860086956522E-2</v>
      </c>
    </row>
    <row r="50" spans="1:19" ht="15.75" customHeight="1" x14ac:dyDescent="0.6">
      <c r="A50" s="100" t="s">
        <v>90</v>
      </c>
      <c r="B50" s="114">
        <f>'Enter your info'!G17</f>
        <v>227.15489067319049</v>
      </c>
      <c r="C50" s="100"/>
      <c r="D50" s="100"/>
      <c r="E50" s="100"/>
      <c r="F50" s="100"/>
      <c r="G50" s="100"/>
      <c r="H50" s="100">
        <f t="shared" ref="H50:J50" si="58">H49^(1/3)</f>
        <v>0.30144480837000254</v>
      </c>
      <c r="I50" s="100">
        <f t="shared" si="58"/>
        <v>0.27388078444573488</v>
      </c>
      <c r="J50" s="100">
        <f t="shared" si="58"/>
        <v>0.27388078444573488</v>
      </c>
      <c r="K50" s="100"/>
      <c r="L50" s="100">
        <f t="shared" ref="L50:M50" si="59">L49^(1/3)</f>
        <v>0.26016326038247306</v>
      </c>
      <c r="M50" s="100">
        <f t="shared" si="59"/>
        <v>0.26016326038247306</v>
      </c>
      <c r="N50" s="100"/>
      <c r="O50" s="100">
        <f t="shared" ref="O50:S50" si="60">O49^(1/3)</f>
        <v>0.24883720669868256</v>
      </c>
      <c r="P50" s="100">
        <f t="shared" si="60"/>
        <v>0.24883720669868256</v>
      </c>
      <c r="Q50" s="100">
        <f t="shared" si="60"/>
        <v>0.2392569029584472</v>
      </c>
      <c r="R50" s="100">
        <f t="shared" si="60"/>
        <v>0.22727354191223154</v>
      </c>
      <c r="S50" s="100">
        <f t="shared" si="60"/>
        <v>0.22048516118224035</v>
      </c>
    </row>
    <row r="51" spans="1:19" ht="15.75" customHeight="1" x14ac:dyDescent="0.6">
      <c r="A51" s="100"/>
      <c r="B51" s="100"/>
      <c r="C51" s="100"/>
      <c r="D51" s="100"/>
      <c r="E51" s="100"/>
      <c r="F51" s="100"/>
      <c r="G51" s="100"/>
      <c r="H51" s="100">
        <f t="shared" ref="H51:J51" si="61">H50*500</f>
        <v>150.72240418500127</v>
      </c>
      <c r="I51" s="100">
        <f t="shared" si="61"/>
        <v>136.94039222286744</v>
      </c>
      <c r="J51" s="100">
        <f t="shared" si="61"/>
        <v>136.94039222286744</v>
      </c>
      <c r="K51" s="100"/>
      <c r="L51" s="100">
        <f t="shared" ref="L51:M51" si="62">L50*500</f>
        <v>130.08163019123654</v>
      </c>
      <c r="M51" s="100">
        <f t="shared" si="62"/>
        <v>130.08163019123654</v>
      </c>
      <c r="N51" s="100"/>
      <c r="O51" s="100">
        <f t="shared" ref="O51:S51" si="63">O50*500</f>
        <v>124.41860334934128</v>
      </c>
      <c r="P51" s="100">
        <f t="shared" si="63"/>
        <v>124.41860334934128</v>
      </c>
      <c r="Q51" s="100">
        <f t="shared" si="63"/>
        <v>119.6284514792236</v>
      </c>
      <c r="R51" s="100">
        <f t="shared" si="63"/>
        <v>113.63677095611577</v>
      </c>
      <c r="S51" s="100">
        <f t="shared" si="63"/>
        <v>110.24258059112017</v>
      </c>
    </row>
    <row r="52" spans="1:19" ht="15.75" customHeight="1" x14ac:dyDescent="0.6">
      <c r="A52" s="100"/>
      <c r="B52" s="100"/>
      <c r="C52" s="100"/>
      <c r="D52" s="100"/>
      <c r="E52" s="100"/>
      <c r="F52" s="100"/>
      <c r="G52" s="100"/>
      <c r="H52" s="100">
        <f t="shared" ref="H52:J52" si="64">H51/60</f>
        <v>2.5120400697500211</v>
      </c>
      <c r="I52" s="100">
        <f t="shared" si="64"/>
        <v>2.282339870381124</v>
      </c>
      <c r="J52" s="100">
        <f t="shared" si="64"/>
        <v>2.282339870381124</v>
      </c>
      <c r="K52" s="100"/>
      <c r="L52" s="100">
        <f t="shared" ref="L52:M52" si="65">L51/60</f>
        <v>2.1680271698539424</v>
      </c>
      <c r="M52" s="100">
        <f t="shared" si="65"/>
        <v>2.1680271698539424</v>
      </c>
      <c r="N52" s="100"/>
      <c r="O52" s="100">
        <f t="shared" ref="O52:S52" si="66">O51/60</f>
        <v>2.0736433891556882</v>
      </c>
      <c r="P52" s="100">
        <f t="shared" si="66"/>
        <v>2.0736433891556882</v>
      </c>
      <c r="Q52" s="100">
        <f t="shared" si="66"/>
        <v>1.9938075246537266</v>
      </c>
      <c r="R52" s="100">
        <f t="shared" si="66"/>
        <v>1.8939461826019295</v>
      </c>
      <c r="S52" s="100">
        <f t="shared" si="66"/>
        <v>1.8373763431853363</v>
      </c>
    </row>
    <row r="53" spans="1:19" ht="15.75" customHeight="1" x14ac:dyDescent="0.6">
      <c r="A53" s="100"/>
      <c r="B53" s="100"/>
      <c r="C53" s="100"/>
      <c r="D53" s="100"/>
      <c r="E53" s="100"/>
      <c r="F53" s="100"/>
      <c r="G53" s="100"/>
      <c r="H53" s="100">
        <f t="shared" ref="H53:J53" si="67">INT(H52)</f>
        <v>2</v>
      </c>
      <c r="I53" s="100">
        <f t="shared" si="67"/>
        <v>2</v>
      </c>
      <c r="J53" s="100">
        <f t="shared" si="67"/>
        <v>2</v>
      </c>
      <c r="K53" s="100"/>
      <c r="L53" s="100">
        <f t="shared" ref="L53:M53" si="68">INT(L52)</f>
        <v>2</v>
      </c>
      <c r="M53" s="100">
        <f t="shared" si="68"/>
        <v>2</v>
      </c>
      <c r="N53" s="100"/>
      <c r="O53" s="100">
        <f t="shared" ref="O53:S53" si="69">INT(O52)</f>
        <v>2</v>
      </c>
      <c r="P53" s="100">
        <f t="shared" si="69"/>
        <v>2</v>
      </c>
      <c r="Q53" s="100">
        <f t="shared" si="69"/>
        <v>1</v>
      </c>
      <c r="R53" s="100">
        <f t="shared" si="69"/>
        <v>1</v>
      </c>
      <c r="S53" s="100">
        <f t="shared" si="69"/>
        <v>1</v>
      </c>
    </row>
    <row r="54" spans="1:19" ht="15.75" customHeight="1" x14ac:dyDescent="0.6">
      <c r="A54" s="100"/>
      <c r="B54" s="100"/>
      <c r="C54" s="100"/>
      <c r="D54" s="100"/>
      <c r="E54" s="100"/>
      <c r="F54" s="100"/>
      <c r="G54" s="100"/>
      <c r="H54" s="100">
        <f t="shared" ref="H54:J54" si="70">MOD(H52,1)*60</f>
        <v>30.722404185001267</v>
      </c>
      <c r="I54" s="100">
        <f t="shared" si="70"/>
        <v>16.940392222867438</v>
      </c>
      <c r="J54" s="100">
        <f t="shared" si="70"/>
        <v>16.940392222867438</v>
      </c>
      <c r="K54" s="100"/>
      <c r="L54" s="100">
        <f t="shared" ref="L54:M54" si="71">MOD(L52,1)*60</f>
        <v>10.081630191236544</v>
      </c>
      <c r="M54" s="100">
        <f t="shared" si="71"/>
        <v>10.081630191236544</v>
      </c>
      <c r="N54" s="100"/>
      <c r="O54" s="100">
        <f t="shared" ref="O54:S54" si="72">MOD(O52,1)*60</f>
        <v>4.4186033493412946</v>
      </c>
      <c r="P54" s="100">
        <f t="shared" si="72"/>
        <v>4.4186033493412946</v>
      </c>
      <c r="Q54" s="100">
        <f t="shared" si="72"/>
        <v>59.628451479223592</v>
      </c>
      <c r="R54" s="100">
        <f t="shared" si="72"/>
        <v>53.636770956115768</v>
      </c>
      <c r="S54" s="100">
        <f t="shared" si="72"/>
        <v>50.242580591120173</v>
      </c>
    </row>
    <row r="55" spans="1:19" ht="15.75" customHeight="1" x14ac:dyDescent="0.6">
      <c r="A55" s="100"/>
      <c r="B55" s="100"/>
      <c r="C55" s="100"/>
      <c r="D55" s="100"/>
      <c r="E55" s="100"/>
      <c r="F55" s="100"/>
      <c r="G55" s="100"/>
      <c r="H55" s="100">
        <f t="shared" ref="H55:J55" si="73">ROUND(H54,0)</f>
        <v>31</v>
      </c>
      <c r="I55" s="100">
        <f t="shared" si="73"/>
        <v>17</v>
      </c>
      <c r="J55" s="100">
        <f t="shared" si="73"/>
        <v>17</v>
      </c>
      <c r="K55" s="100"/>
      <c r="L55" s="100">
        <f t="shared" ref="L55:M55" si="74">ROUND(L54,0)</f>
        <v>10</v>
      </c>
      <c r="M55" s="100">
        <f t="shared" si="74"/>
        <v>10</v>
      </c>
      <c r="N55" s="100"/>
      <c r="O55" s="100">
        <f t="shared" ref="O55:S55" si="75">ROUND(O54,0)</f>
        <v>4</v>
      </c>
      <c r="P55" s="100">
        <f t="shared" si="75"/>
        <v>4</v>
      </c>
      <c r="Q55" s="100">
        <f t="shared" si="75"/>
        <v>60</v>
      </c>
      <c r="R55" s="100">
        <f t="shared" si="75"/>
        <v>54</v>
      </c>
      <c r="S55" s="100">
        <f t="shared" si="75"/>
        <v>50</v>
      </c>
    </row>
    <row r="56" spans="1:19" ht="15.75" customHeight="1" x14ac:dyDescent="0.6">
      <c r="A56" s="100"/>
      <c r="B56" s="100"/>
      <c r="C56" s="100"/>
      <c r="D56" s="100"/>
      <c r="E56" s="100"/>
      <c r="F56" s="100"/>
      <c r="G56" s="100"/>
      <c r="H56" s="100" t="str">
        <f t="shared" ref="H56:J56" si="76">CONCATENATE(H53,":",H55)</f>
        <v>2:31</v>
      </c>
      <c r="I56" s="100" t="str">
        <f t="shared" si="76"/>
        <v>2:17</v>
      </c>
      <c r="J56" s="100" t="str">
        <f t="shared" si="76"/>
        <v>2:17</v>
      </c>
      <c r="K56" s="100"/>
      <c r="L56" s="100" t="str">
        <f t="shared" ref="L56:M56" si="77">CONCATENATE(L53,":",L55)</f>
        <v>2:10</v>
      </c>
      <c r="M56" s="100" t="str">
        <f t="shared" si="77"/>
        <v>2:10</v>
      </c>
      <c r="N56" s="100"/>
      <c r="O56" s="100" t="str">
        <f t="shared" ref="O56:S56" si="78">CONCATENATE(O53,":",O55)</f>
        <v>2:4</v>
      </c>
      <c r="P56" s="100" t="str">
        <f t="shared" si="78"/>
        <v>2:4</v>
      </c>
      <c r="Q56" s="100" t="str">
        <f t="shared" si="78"/>
        <v>1:60</v>
      </c>
      <c r="R56" s="100" t="str">
        <f t="shared" si="78"/>
        <v>1:54</v>
      </c>
      <c r="S56" s="100" t="str">
        <f t="shared" si="78"/>
        <v>1:50</v>
      </c>
    </row>
    <row r="57" spans="1:19" ht="15.75" customHeight="1" x14ac:dyDescent="0.6">
      <c r="A57" s="100"/>
      <c r="B57" s="100"/>
      <c r="C57" s="100"/>
      <c r="D57" s="100"/>
      <c r="E57" s="100"/>
      <c r="F57" s="100"/>
      <c r="G57" s="100"/>
      <c r="H57" s="100"/>
      <c r="I57" s="100"/>
      <c r="J57" s="100"/>
      <c r="K57" s="100"/>
      <c r="L57" s="100"/>
      <c r="M57" s="100"/>
      <c r="N57" s="100"/>
      <c r="O57" s="100"/>
      <c r="P57" s="100"/>
      <c r="Q57" s="100"/>
      <c r="R57" s="100"/>
      <c r="S57" s="100"/>
    </row>
    <row r="58" spans="1:19" ht="15.75" customHeight="1" x14ac:dyDescent="0.6"/>
    <row r="59" spans="1:19" ht="15.75" customHeight="1" x14ac:dyDescent="0.6"/>
    <row r="60" spans="1:19" ht="15.75" customHeight="1" x14ac:dyDescent="0.6">
      <c r="A60" s="110" t="s">
        <v>91</v>
      </c>
      <c r="B60" s="110"/>
      <c r="C60" s="110"/>
    </row>
    <row r="61" spans="1:19" ht="15.75" customHeight="1" x14ac:dyDescent="0.6">
      <c r="A61" s="110" t="s">
        <v>92</v>
      </c>
      <c r="B61" s="110"/>
      <c r="C61" s="110">
        <f>'RateDist Calc'!C21/500</f>
        <v>84.39</v>
      </c>
    </row>
    <row r="62" spans="1:19" ht="15.75" customHeight="1" x14ac:dyDescent="0.6">
      <c r="A62" s="110" t="s">
        <v>93</v>
      </c>
      <c r="B62" s="110"/>
      <c r="C62" s="110">
        <f>'RateDist Calc'!C22*60</f>
        <v>120</v>
      </c>
    </row>
    <row r="63" spans="1:19" ht="15.75" customHeight="1" x14ac:dyDescent="0.6">
      <c r="A63" s="110" t="s">
        <v>94</v>
      </c>
      <c r="B63" s="110"/>
      <c r="C63" s="110">
        <f>'RateDist Calc'!G22/60</f>
        <v>0</v>
      </c>
    </row>
    <row r="64" spans="1:19" ht="15.75" customHeight="1" x14ac:dyDescent="0.6">
      <c r="A64" s="110" t="s">
        <v>95</v>
      </c>
      <c r="B64" s="110"/>
      <c r="C64" s="110">
        <f>'RateDist Calc'!E22+C62+C63</f>
        <v>145</v>
      </c>
    </row>
    <row r="65" spans="1:3" ht="15.75" customHeight="1" x14ac:dyDescent="0.6">
      <c r="A65" s="110" t="s">
        <v>96</v>
      </c>
      <c r="B65" s="110"/>
      <c r="C65" s="110">
        <f>C64/C61</f>
        <v>1.7182130584192439</v>
      </c>
    </row>
    <row r="66" spans="1:3" ht="15.75" customHeight="1" x14ac:dyDescent="0.6">
      <c r="A66" s="110" t="s">
        <v>97</v>
      </c>
      <c r="B66" s="110"/>
      <c r="C66" s="110">
        <f>INT(C65)</f>
        <v>1</v>
      </c>
    </row>
    <row r="67" spans="1:3" ht="15.75" customHeight="1" x14ac:dyDescent="0.6">
      <c r="A67" s="110" t="s">
        <v>98</v>
      </c>
      <c r="B67" s="110"/>
      <c r="C67" s="110">
        <f>C65-C66</f>
        <v>0.71821305841924388</v>
      </c>
    </row>
    <row r="68" spans="1:3" ht="15.75" customHeight="1" x14ac:dyDescent="0.6">
      <c r="A68" s="110" t="s">
        <v>99</v>
      </c>
      <c r="B68" s="110"/>
      <c r="C68" s="110">
        <f>C67*60</f>
        <v>43.092783505154635</v>
      </c>
    </row>
    <row r="69" spans="1:3" ht="15.75" customHeight="1" x14ac:dyDescent="0.6"/>
    <row r="70" spans="1:3" ht="15.75" customHeight="1" x14ac:dyDescent="0.6"/>
    <row r="71" spans="1:3" ht="15.75" customHeight="1" x14ac:dyDescent="0.6"/>
    <row r="72" spans="1:3" ht="15.75" customHeight="1" x14ac:dyDescent="0.6"/>
    <row r="73" spans="1:3" ht="15.75" customHeight="1" x14ac:dyDescent="0.6"/>
    <row r="74" spans="1:3" ht="15.75" customHeight="1" x14ac:dyDescent="0.6"/>
    <row r="75" spans="1:3" ht="15.75" customHeight="1" x14ac:dyDescent="0.6"/>
    <row r="76" spans="1:3" ht="15.75" customHeight="1" x14ac:dyDescent="0.6"/>
    <row r="77" spans="1:3" ht="15.75" customHeight="1" x14ac:dyDescent="0.6"/>
    <row r="78" spans="1:3" ht="15.75" customHeight="1" x14ac:dyDescent="0.6"/>
    <row r="79" spans="1:3" ht="15.75" customHeight="1" x14ac:dyDescent="0.6"/>
    <row r="80" spans="1:3" ht="15.75" customHeight="1" x14ac:dyDescent="0.6"/>
    <row r="81" ht="15.75" customHeight="1" x14ac:dyDescent="0.6"/>
    <row r="82" ht="15.75" customHeight="1" x14ac:dyDescent="0.6"/>
    <row r="83" ht="15.75" customHeight="1" x14ac:dyDescent="0.6"/>
    <row r="84" ht="15.75" customHeight="1" x14ac:dyDescent="0.6"/>
    <row r="85" ht="15.75" customHeight="1" x14ac:dyDescent="0.6"/>
    <row r="86" ht="15.75" customHeight="1" x14ac:dyDescent="0.6"/>
    <row r="87" ht="15.75" customHeight="1" x14ac:dyDescent="0.6"/>
    <row r="88" ht="15.75" customHeight="1" x14ac:dyDescent="0.6"/>
    <row r="89" ht="15.75" customHeight="1" x14ac:dyDescent="0.6"/>
    <row r="90" ht="15.75" customHeight="1" x14ac:dyDescent="0.6"/>
    <row r="91" ht="15.75" customHeight="1" x14ac:dyDescent="0.6"/>
    <row r="92" ht="15.75" customHeight="1" x14ac:dyDescent="0.6"/>
    <row r="93" ht="15.75" customHeight="1" x14ac:dyDescent="0.6"/>
    <row r="94" ht="15.75" customHeight="1" x14ac:dyDescent="0.6"/>
    <row r="95" ht="15.75" customHeight="1" x14ac:dyDescent="0.6"/>
    <row r="96" ht="15.75" customHeight="1" x14ac:dyDescent="0.6"/>
    <row r="97" ht="15.75" customHeight="1" x14ac:dyDescent="0.6"/>
    <row r="98" ht="15.75" customHeight="1" x14ac:dyDescent="0.6"/>
    <row r="99" ht="15.75" customHeight="1" x14ac:dyDescent="0.6"/>
    <row r="100" ht="15.75" customHeight="1" x14ac:dyDescent="0.6"/>
    <row r="101" ht="15.75" customHeight="1" x14ac:dyDescent="0.6"/>
    <row r="102" ht="15.75" customHeight="1" x14ac:dyDescent="0.6"/>
    <row r="103" ht="15.75" customHeight="1" x14ac:dyDescent="0.6"/>
    <row r="104" ht="15.75" customHeight="1" x14ac:dyDescent="0.6"/>
    <row r="105" ht="15.75" customHeight="1" x14ac:dyDescent="0.6"/>
    <row r="106" ht="15.75" customHeight="1" x14ac:dyDescent="0.6"/>
    <row r="107" ht="15.75" customHeight="1" x14ac:dyDescent="0.6"/>
    <row r="108" ht="15.75" customHeight="1" x14ac:dyDescent="0.6"/>
    <row r="109" ht="15.75" customHeight="1" x14ac:dyDescent="0.6"/>
    <row r="110" ht="15.75" customHeight="1" x14ac:dyDescent="0.6"/>
    <row r="111" ht="15.75" customHeight="1" x14ac:dyDescent="0.6"/>
    <row r="112" ht="15.75" customHeight="1" x14ac:dyDescent="0.6"/>
    <row r="113" ht="15.75" customHeight="1" x14ac:dyDescent="0.6"/>
    <row r="114" ht="15.75" customHeight="1" x14ac:dyDescent="0.6"/>
    <row r="115" ht="15.75" customHeight="1" x14ac:dyDescent="0.6"/>
    <row r="116" ht="15.75" customHeight="1" x14ac:dyDescent="0.6"/>
    <row r="117" ht="15.75" customHeight="1" x14ac:dyDescent="0.6"/>
    <row r="118" ht="15.75" customHeight="1" x14ac:dyDescent="0.6"/>
    <row r="119" ht="15.75" customHeight="1" x14ac:dyDescent="0.6"/>
    <row r="120" ht="15.75" customHeight="1" x14ac:dyDescent="0.6"/>
    <row r="121" ht="15.75" customHeight="1" x14ac:dyDescent="0.6"/>
    <row r="122" ht="15.75" customHeight="1" x14ac:dyDescent="0.6"/>
    <row r="123" ht="15.75" customHeight="1" x14ac:dyDescent="0.6"/>
    <row r="124" ht="15.75" customHeight="1" x14ac:dyDescent="0.6"/>
    <row r="125" ht="15.75" customHeight="1" x14ac:dyDescent="0.6"/>
    <row r="126" ht="15.75" customHeight="1" x14ac:dyDescent="0.6"/>
    <row r="127" ht="15.75" customHeight="1" x14ac:dyDescent="0.6"/>
    <row r="128" ht="15.75" customHeight="1" x14ac:dyDescent="0.6"/>
    <row r="129" ht="15.75" customHeight="1" x14ac:dyDescent="0.6"/>
    <row r="130" ht="15.75" customHeight="1" x14ac:dyDescent="0.6"/>
    <row r="131" ht="15.75" customHeight="1" x14ac:dyDescent="0.6"/>
    <row r="132" ht="15.75" customHeight="1" x14ac:dyDescent="0.6"/>
    <row r="133" ht="15.75" customHeight="1" x14ac:dyDescent="0.6"/>
    <row r="134" ht="15.75" customHeight="1" x14ac:dyDescent="0.6"/>
    <row r="135" ht="15.75" customHeight="1" x14ac:dyDescent="0.6"/>
    <row r="136" ht="15.75" customHeight="1" x14ac:dyDescent="0.6"/>
    <row r="137" ht="15.75" customHeight="1" x14ac:dyDescent="0.6"/>
    <row r="138" ht="15.75" customHeight="1" x14ac:dyDescent="0.6"/>
    <row r="139" ht="15.75" customHeight="1" x14ac:dyDescent="0.6"/>
    <row r="140" ht="15.75" customHeight="1" x14ac:dyDescent="0.6"/>
    <row r="141" ht="15.75" customHeight="1" x14ac:dyDescent="0.6"/>
    <row r="142" ht="15.75" customHeight="1" x14ac:dyDescent="0.6"/>
    <row r="143" ht="15.75" customHeight="1" x14ac:dyDescent="0.6"/>
    <row r="144" ht="15.75" customHeight="1" x14ac:dyDescent="0.6"/>
    <row r="145" ht="15.75" customHeight="1" x14ac:dyDescent="0.6"/>
    <row r="146" ht="15.75" customHeight="1" x14ac:dyDescent="0.6"/>
    <row r="147" ht="15.75" customHeight="1" x14ac:dyDescent="0.6"/>
    <row r="148" ht="15.75" customHeight="1" x14ac:dyDescent="0.6"/>
    <row r="149" ht="15.75" customHeight="1" x14ac:dyDescent="0.6"/>
    <row r="150" ht="15.75" customHeight="1" x14ac:dyDescent="0.6"/>
    <row r="151" ht="15.75" customHeight="1" x14ac:dyDescent="0.6"/>
    <row r="152" ht="15.75" customHeight="1" x14ac:dyDescent="0.6"/>
    <row r="153" ht="15.75" customHeight="1" x14ac:dyDescent="0.6"/>
    <row r="154" ht="15.75" customHeight="1" x14ac:dyDescent="0.6"/>
    <row r="155" ht="15.75" customHeight="1" x14ac:dyDescent="0.6"/>
    <row r="156" ht="15.75" customHeight="1" x14ac:dyDescent="0.6"/>
    <row r="157" ht="15.75" customHeight="1" x14ac:dyDescent="0.6"/>
    <row r="158" ht="15.75" customHeight="1" x14ac:dyDescent="0.6"/>
    <row r="159" ht="15.75" customHeight="1" x14ac:dyDescent="0.6"/>
    <row r="160" ht="15.75" customHeight="1" x14ac:dyDescent="0.6"/>
    <row r="161" ht="15.75" customHeight="1" x14ac:dyDescent="0.6"/>
    <row r="162" ht="15.75" customHeight="1" x14ac:dyDescent="0.6"/>
    <row r="163" ht="15.75" customHeight="1" x14ac:dyDescent="0.6"/>
    <row r="164" ht="15.75" customHeight="1" x14ac:dyDescent="0.6"/>
    <row r="165" ht="15.75" customHeight="1" x14ac:dyDescent="0.6"/>
    <row r="166" ht="15.75" customHeight="1" x14ac:dyDescent="0.6"/>
    <row r="167" ht="15.75" customHeight="1" x14ac:dyDescent="0.6"/>
    <row r="168" ht="15.75" customHeight="1" x14ac:dyDescent="0.6"/>
    <row r="169" ht="15.75" customHeight="1" x14ac:dyDescent="0.6"/>
    <row r="170" ht="15.75" customHeight="1" x14ac:dyDescent="0.6"/>
    <row r="171" ht="15.75" customHeight="1" x14ac:dyDescent="0.6"/>
    <row r="172" ht="15.75" customHeight="1" x14ac:dyDescent="0.6"/>
    <row r="173" ht="15.75" customHeight="1" x14ac:dyDescent="0.6"/>
    <row r="174" ht="15.75" customHeight="1" x14ac:dyDescent="0.6"/>
    <row r="175" ht="15.75" customHeight="1" x14ac:dyDescent="0.6"/>
    <row r="176" ht="15.75" customHeight="1" x14ac:dyDescent="0.6"/>
    <row r="177" ht="15.75" customHeight="1" x14ac:dyDescent="0.6"/>
    <row r="178" ht="15.75" customHeight="1" x14ac:dyDescent="0.6"/>
    <row r="179" ht="15.75" customHeight="1" x14ac:dyDescent="0.6"/>
    <row r="180" ht="15.75" customHeight="1" x14ac:dyDescent="0.6"/>
    <row r="181" ht="15.75" customHeight="1" x14ac:dyDescent="0.6"/>
    <row r="182" ht="15.75" customHeight="1" x14ac:dyDescent="0.6"/>
    <row r="183" ht="15.75" customHeight="1" x14ac:dyDescent="0.6"/>
    <row r="184" ht="15.75" customHeight="1" x14ac:dyDescent="0.6"/>
    <row r="185" ht="15.75" customHeight="1" x14ac:dyDescent="0.6"/>
    <row r="186" ht="15.75" customHeight="1" x14ac:dyDescent="0.6"/>
    <row r="187" ht="15.75" customHeight="1" x14ac:dyDescent="0.6"/>
    <row r="188" ht="15.75" customHeight="1" x14ac:dyDescent="0.6"/>
    <row r="189" ht="15.75" customHeight="1" x14ac:dyDescent="0.6"/>
    <row r="190" ht="15.75" customHeight="1" x14ac:dyDescent="0.6"/>
    <row r="191" ht="15.75" customHeight="1" x14ac:dyDescent="0.6"/>
    <row r="192" ht="15.75" customHeight="1" x14ac:dyDescent="0.6"/>
    <row r="193" ht="15.75" customHeight="1" x14ac:dyDescent="0.6"/>
    <row r="194" ht="15.75" customHeight="1" x14ac:dyDescent="0.6"/>
    <row r="195" ht="15.75" customHeight="1" x14ac:dyDescent="0.6"/>
    <row r="196" ht="15.75" customHeight="1" x14ac:dyDescent="0.6"/>
    <row r="197" ht="15.75" customHeight="1" x14ac:dyDescent="0.6"/>
    <row r="198" ht="15.75" customHeight="1" x14ac:dyDescent="0.6"/>
    <row r="199" ht="15.75" customHeight="1" x14ac:dyDescent="0.6"/>
    <row r="200" ht="15.75" customHeight="1" x14ac:dyDescent="0.6"/>
    <row r="201" ht="15.75" customHeight="1" x14ac:dyDescent="0.6"/>
    <row r="202" ht="15.75" customHeight="1" x14ac:dyDescent="0.6"/>
    <row r="203" ht="15.75" customHeight="1" x14ac:dyDescent="0.6"/>
    <row r="204" ht="15.75" customHeight="1" x14ac:dyDescent="0.6"/>
    <row r="205" ht="15.75" customHeight="1" x14ac:dyDescent="0.6"/>
    <row r="206" ht="15.75" customHeight="1" x14ac:dyDescent="0.6"/>
    <row r="207" ht="15.75" customHeight="1" x14ac:dyDescent="0.6"/>
    <row r="208" ht="15.75" customHeight="1" x14ac:dyDescent="0.6"/>
    <row r="209" ht="15.75" customHeight="1" x14ac:dyDescent="0.6"/>
    <row r="210" ht="15.75" customHeight="1" x14ac:dyDescent="0.6"/>
    <row r="211" ht="15.75" customHeight="1" x14ac:dyDescent="0.6"/>
    <row r="212" ht="15.75" customHeight="1" x14ac:dyDescent="0.6"/>
    <row r="213" ht="15.75" customHeight="1" x14ac:dyDescent="0.6"/>
    <row r="214" ht="15.75" customHeight="1" x14ac:dyDescent="0.6"/>
    <row r="215" ht="15.75" customHeight="1" x14ac:dyDescent="0.6"/>
    <row r="216" ht="15.75" customHeight="1" x14ac:dyDescent="0.6"/>
    <row r="217" ht="15.75" customHeight="1" x14ac:dyDescent="0.6"/>
    <row r="218" ht="15.75" customHeight="1" x14ac:dyDescent="0.6"/>
    <row r="219" ht="15.75" customHeight="1" x14ac:dyDescent="0.6"/>
    <row r="220" ht="15.75" customHeight="1" x14ac:dyDescent="0.6"/>
    <row r="221" ht="15.75" customHeight="1" x14ac:dyDescent="0.6"/>
    <row r="222" ht="15.75" customHeight="1" x14ac:dyDescent="0.6"/>
    <row r="223" ht="15.75" customHeight="1" x14ac:dyDescent="0.6"/>
    <row r="224" ht="15.75" customHeight="1" x14ac:dyDescent="0.6"/>
    <row r="225" ht="15.75" customHeight="1" x14ac:dyDescent="0.6"/>
    <row r="226" ht="15.75" customHeight="1" x14ac:dyDescent="0.6"/>
    <row r="227" ht="15.75" customHeight="1" x14ac:dyDescent="0.6"/>
    <row r="228" ht="15.75" customHeight="1" x14ac:dyDescent="0.6"/>
    <row r="229" ht="15.75" customHeight="1" x14ac:dyDescent="0.6"/>
    <row r="230" ht="15.75" customHeight="1" x14ac:dyDescent="0.6"/>
    <row r="231" ht="15.75" customHeight="1" x14ac:dyDescent="0.6"/>
    <row r="232" ht="15.75" customHeight="1" x14ac:dyDescent="0.6"/>
    <row r="233" ht="15.75" customHeight="1" x14ac:dyDescent="0.6"/>
    <row r="234" ht="15.75" customHeight="1" x14ac:dyDescent="0.6"/>
    <row r="235" ht="15.75" customHeight="1" x14ac:dyDescent="0.6"/>
    <row r="236" ht="15.75" customHeight="1" x14ac:dyDescent="0.6"/>
    <row r="237" ht="15.75" customHeight="1" x14ac:dyDescent="0.6"/>
    <row r="238" ht="15.75" customHeight="1" x14ac:dyDescent="0.6"/>
    <row r="239" ht="15.75" customHeight="1" x14ac:dyDescent="0.6"/>
    <row r="240" ht="15.75" customHeight="1" x14ac:dyDescent="0.6"/>
    <row r="241" ht="15.75" customHeight="1" x14ac:dyDescent="0.6"/>
    <row r="242" ht="15.75" customHeight="1" x14ac:dyDescent="0.6"/>
    <row r="243" ht="15.75" customHeight="1" x14ac:dyDescent="0.6"/>
    <row r="244" ht="15.75" customHeight="1" x14ac:dyDescent="0.6"/>
    <row r="245" ht="15.75" customHeight="1" x14ac:dyDescent="0.6"/>
    <row r="246" ht="15.75" customHeight="1" x14ac:dyDescent="0.6"/>
    <row r="247" ht="15.75" customHeight="1" x14ac:dyDescent="0.6"/>
    <row r="248" ht="15.75" customHeight="1" x14ac:dyDescent="0.6"/>
    <row r="249" ht="15.75" customHeight="1" x14ac:dyDescent="0.6"/>
    <row r="250" ht="15.75" customHeight="1" x14ac:dyDescent="0.6"/>
    <row r="251" ht="15.75" customHeight="1" x14ac:dyDescent="0.6"/>
    <row r="252" ht="15.75" customHeight="1" x14ac:dyDescent="0.6"/>
    <row r="253" ht="15.75" customHeight="1" x14ac:dyDescent="0.6"/>
    <row r="254" ht="15.75" customHeight="1" x14ac:dyDescent="0.6"/>
    <row r="255" ht="15.75" customHeight="1" x14ac:dyDescent="0.6"/>
    <row r="256" ht="15.75" customHeight="1" x14ac:dyDescent="0.6"/>
    <row r="257" ht="15.75" customHeight="1" x14ac:dyDescent="0.6"/>
    <row r="258" ht="15.75" customHeight="1" x14ac:dyDescent="0.6"/>
    <row r="259" ht="15.75" customHeight="1" x14ac:dyDescent="0.6"/>
    <row r="260" ht="15.75" customHeight="1" x14ac:dyDescent="0.6"/>
    <row r="261" ht="15.75" customHeight="1" x14ac:dyDescent="0.6"/>
    <row r="262" ht="15.75" customHeight="1" x14ac:dyDescent="0.6"/>
    <row r="263" ht="15.75" customHeight="1" x14ac:dyDescent="0.6"/>
    <row r="264" ht="15.75" customHeight="1" x14ac:dyDescent="0.6"/>
    <row r="265" ht="15.75" customHeight="1" x14ac:dyDescent="0.6"/>
    <row r="266" ht="15.75" customHeight="1" x14ac:dyDescent="0.6"/>
    <row r="267" ht="15.75" customHeight="1" x14ac:dyDescent="0.6"/>
    <row r="268" ht="15.75" customHeight="1" x14ac:dyDescent="0.6"/>
    <row r="269" ht="15.75" customHeight="1" x14ac:dyDescent="0.6"/>
    <row r="270" ht="15.75" customHeight="1" x14ac:dyDescent="0.6"/>
    <row r="271" ht="15.75" customHeight="1" x14ac:dyDescent="0.6"/>
    <row r="272" ht="15.75" customHeight="1" x14ac:dyDescent="0.6"/>
    <row r="273" ht="15.75" customHeight="1" x14ac:dyDescent="0.6"/>
    <row r="274" ht="15.75" customHeight="1" x14ac:dyDescent="0.6"/>
    <row r="275" ht="15.75" customHeight="1" x14ac:dyDescent="0.6"/>
    <row r="276" ht="15.75" customHeight="1" x14ac:dyDescent="0.6"/>
    <row r="277" ht="15.75" customHeight="1" x14ac:dyDescent="0.6"/>
    <row r="278" ht="15.75" customHeight="1" x14ac:dyDescent="0.6"/>
    <row r="279" ht="15.75" customHeight="1" x14ac:dyDescent="0.6"/>
    <row r="280" ht="15.75" customHeight="1" x14ac:dyDescent="0.6"/>
    <row r="281" ht="15.75" customHeight="1" x14ac:dyDescent="0.6"/>
    <row r="282" ht="15.75" customHeight="1" x14ac:dyDescent="0.6"/>
    <row r="283" ht="15.75" customHeight="1" x14ac:dyDescent="0.6"/>
    <row r="284" ht="15.75" customHeight="1" x14ac:dyDescent="0.6"/>
    <row r="285" ht="15.75" customHeight="1" x14ac:dyDescent="0.6"/>
    <row r="286" ht="15.75" customHeight="1" x14ac:dyDescent="0.6"/>
    <row r="287" ht="15.75" customHeight="1" x14ac:dyDescent="0.6"/>
    <row r="288" ht="15.75" customHeight="1" x14ac:dyDescent="0.6"/>
    <row r="289" ht="15.75" customHeight="1" x14ac:dyDescent="0.6"/>
    <row r="290" ht="15.75" customHeight="1" x14ac:dyDescent="0.6"/>
    <row r="291" ht="15.75" customHeight="1" x14ac:dyDescent="0.6"/>
    <row r="292" ht="15.75" customHeight="1" x14ac:dyDescent="0.6"/>
    <row r="293" ht="15.75" customHeight="1" x14ac:dyDescent="0.6"/>
    <row r="294" ht="15.75" customHeight="1" x14ac:dyDescent="0.6"/>
    <row r="295" ht="15.75" customHeight="1" x14ac:dyDescent="0.6"/>
    <row r="296" ht="15.75" customHeight="1" x14ac:dyDescent="0.6"/>
    <row r="297" ht="15.75" customHeight="1" x14ac:dyDescent="0.6"/>
    <row r="298" ht="15.75" customHeight="1" x14ac:dyDescent="0.6"/>
    <row r="299" ht="15.75" customHeight="1" x14ac:dyDescent="0.6"/>
    <row r="300" ht="15.75" customHeight="1" x14ac:dyDescent="0.6"/>
    <row r="301" ht="15.75" customHeight="1" x14ac:dyDescent="0.6"/>
    <row r="302" ht="15.75" customHeight="1" x14ac:dyDescent="0.6"/>
    <row r="303" ht="15.75" customHeight="1" x14ac:dyDescent="0.6"/>
    <row r="304" ht="15.75" customHeight="1" x14ac:dyDescent="0.6"/>
    <row r="305" ht="15.75" customHeight="1" x14ac:dyDescent="0.6"/>
    <row r="306" ht="15.75" customHeight="1" x14ac:dyDescent="0.6"/>
    <row r="307" ht="15.75" customHeight="1" x14ac:dyDescent="0.6"/>
    <row r="308" ht="15.75" customHeight="1" x14ac:dyDescent="0.6"/>
    <row r="309" ht="15.75" customHeight="1" x14ac:dyDescent="0.6"/>
    <row r="310" ht="15.75" customHeight="1" x14ac:dyDescent="0.6"/>
    <row r="311" ht="15.75" customHeight="1" x14ac:dyDescent="0.6"/>
    <row r="312" ht="15.75" customHeight="1" x14ac:dyDescent="0.6"/>
    <row r="313" ht="15.75" customHeight="1" x14ac:dyDescent="0.6"/>
    <row r="314" ht="15.75" customHeight="1" x14ac:dyDescent="0.6"/>
    <row r="315" ht="15.75" customHeight="1" x14ac:dyDescent="0.6"/>
    <row r="316" ht="15.75" customHeight="1" x14ac:dyDescent="0.6"/>
    <row r="317" ht="15.75" customHeight="1" x14ac:dyDescent="0.6"/>
    <row r="318" ht="15.75" customHeight="1" x14ac:dyDescent="0.6"/>
    <row r="319" ht="15.75" customHeight="1" x14ac:dyDescent="0.6"/>
    <row r="320" ht="15.75" customHeight="1" x14ac:dyDescent="0.6"/>
    <row r="321" ht="15.75" customHeight="1" x14ac:dyDescent="0.6"/>
    <row r="322" ht="15.75" customHeight="1" x14ac:dyDescent="0.6"/>
    <row r="323" ht="15.75" customHeight="1" x14ac:dyDescent="0.6"/>
    <row r="324" ht="15.75" customHeight="1" x14ac:dyDescent="0.6"/>
    <row r="325" ht="15.75" customHeight="1" x14ac:dyDescent="0.6"/>
    <row r="326" ht="15.75" customHeight="1" x14ac:dyDescent="0.6"/>
    <row r="327" ht="15.75" customHeight="1" x14ac:dyDescent="0.6"/>
    <row r="328" ht="15.75" customHeight="1" x14ac:dyDescent="0.6"/>
    <row r="329" ht="15.75" customHeight="1" x14ac:dyDescent="0.6"/>
    <row r="330" ht="15.75" customHeight="1" x14ac:dyDescent="0.6"/>
    <row r="331" ht="15.75" customHeight="1" x14ac:dyDescent="0.6"/>
    <row r="332" ht="15.75" customHeight="1" x14ac:dyDescent="0.6"/>
    <row r="333" ht="15.75" customHeight="1" x14ac:dyDescent="0.6"/>
    <row r="334" ht="15.75" customHeight="1" x14ac:dyDescent="0.6"/>
    <row r="335" ht="15.75" customHeight="1" x14ac:dyDescent="0.6"/>
    <row r="336" ht="15.75" customHeight="1" x14ac:dyDescent="0.6"/>
    <row r="337" ht="15.75" customHeight="1" x14ac:dyDescent="0.6"/>
    <row r="338" ht="15.75" customHeight="1" x14ac:dyDescent="0.6"/>
    <row r="339" ht="15.75" customHeight="1" x14ac:dyDescent="0.6"/>
    <row r="340" ht="15.75" customHeight="1" x14ac:dyDescent="0.6"/>
    <row r="341" ht="15.75" customHeight="1" x14ac:dyDescent="0.6"/>
    <row r="342" ht="15.75" customHeight="1" x14ac:dyDescent="0.6"/>
    <row r="343" ht="15.75" customHeight="1" x14ac:dyDescent="0.6"/>
    <row r="344" ht="15.75" customHeight="1" x14ac:dyDescent="0.6"/>
    <row r="345" ht="15.75" customHeight="1" x14ac:dyDescent="0.6"/>
    <row r="346" ht="15.75" customHeight="1" x14ac:dyDescent="0.6"/>
    <row r="347" ht="15.75" customHeight="1" x14ac:dyDescent="0.6"/>
    <row r="348" ht="15.75" customHeight="1" x14ac:dyDescent="0.6"/>
    <row r="349" ht="15.75" customHeight="1" x14ac:dyDescent="0.6"/>
    <row r="350" ht="15.75" customHeight="1" x14ac:dyDescent="0.6"/>
    <row r="351" ht="15.75" customHeight="1" x14ac:dyDescent="0.6"/>
    <row r="352" ht="15.75" customHeight="1" x14ac:dyDescent="0.6"/>
    <row r="353" ht="15.75" customHeight="1" x14ac:dyDescent="0.6"/>
    <row r="354" ht="15.75" customHeight="1" x14ac:dyDescent="0.6"/>
    <row r="355" ht="15.75" customHeight="1" x14ac:dyDescent="0.6"/>
    <row r="356" ht="15.75" customHeight="1" x14ac:dyDescent="0.6"/>
    <row r="357" ht="15.75" customHeight="1" x14ac:dyDescent="0.6"/>
    <row r="358" ht="15.75" customHeight="1" x14ac:dyDescent="0.6"/>
    <row r="359" ht="15.75" customHeight="1" x14ac:dyDescent="0.6"/>
    <row r="360" ht="15.75" customHeight="1" x14ac:dyDescent="0.6"/>
    <row r="361" ht="15.75" customHeight="1" x14ac:dyDescent="0.6"/>
    <row r="362" ht="15.75" customHeight="1" x14ac:dyDescent="0.6"/>
    <row r="363" ht="15.75" customHeight="1" x14ac:dyDescent="0.6"/>
    <row r="364" ht="15.75" customHeight="1" x14ac:dyDescent="0.6"/>
    <row r="365" ht="15.75" customHeight="1" x14ac:dyDescent="0.6"/>
    <row r="366" ht="15.75" customHeight="1" x14ac:dyDescent="0.6"/>
    <row r="367" ht="15.75" customHeight="1" x14ac:dyDescent="0.6"/>
    <row r="368" ht="15.75" customHeight="1" x14ac:dyDescent="0.6"/>
    <row r="369" ht="15.75" customHeight="1" x14ac:dyDescent="0.6"/>
    <row r="370" ht="15.75" customHeight="1" x14ac:dyDescent="0.6"/>
    <row r="371" ht="15.75" customHeight="1" x14ac:dyDescent="0.6"/>
    <row r="372" ht="15.75" customHeight="1" x14ac:dyDescent="0.6"/>
    <row r="373" ht="15.75" customHeight="1" x14ac:dyDescent="0.6"/>
    <row r="374" ht="15.75" customHeight="1" x14ac:dyDescent="0.6"/>
    <row r="375" ht="15.75" customHeight="1" x14ac:dyDescent="0.6"/>
    <row r="376" ht="15.75" customHeight="1" x14ac:dyDescent="0.6"/>
    <row r="377" ht="15.75" customHeight="1" x14ac:dyDescent="0.6"/>
    <row r="378" ht="15.75" customHeight="1" x14ac:dyDescent="0.6"/>
    <row r="379" ht="15.75" customHeight="1" x14ac:dyDescent="0.6"/>
    <row r="380" ht="15.75" customHeight="1" x14ac:dyDescent="0.6"/>
    <row r="381" ht="15.75" customHeight="1" x14ac:dyDescent="0.6"/>
    <row r="382" ht="15.75" customHeight="1" x14ac:dyDescent="0.6"/>
    <row r="383" ht="15.75" customHeight="1" x14ac:dyDescent="0.6"/>
    <row r="384" ht="15.75" customHeight="1" x14ac:dyDescent="0.6"/>
    <row r="385" ht="15.75" customHeight="1" x14ac:dyDescent="0.6"/>
    <row r="386" ht="15.75" customHeight="1" x14ac:dyDescent="0.6"/>
    <row r="387" ht="15.75" customHeight="1" x14ac:dyDescent="0.6"/>
    <row r="388" ht="15.75" customHeight="1" x14ac:dyDescent="0.6"/>
    <row r="389" ht="15.75" customHeight="1" x14ac:dyDescent="0.6"/>
    <row r="390" ht="15.75" customHeight="1" x14ac:dyDescent="0.6"/>
    <row r="391" ht="15.75" customHeight="1" x14ac:dyDescent="0.6"/>
    <row r="392" ht="15.75" customHeight="1" x14ac:dyDescent="0.6"/>
    <row r="393" ht="15.75" customHeight="1" x14ac:dyDescent="0.6"/>
    <row r="394" ht="15.75" customHeight="1" x14ac:dyDescent="0.6"/>
    <row r="395" ht="15.75" customHeight="1" x14ac:dyDescent="0.6"/>
    <row r="396" ht="15.75" customHeight="1" x14ac:dyDescent="0.6"/>
    <row r="397" ht="15.75" customHeight="1" x14ac:dyDescent="0.6"/>
    <row r="398" ht="15.75" customHeight="1" x14ac:dyDescent="0.6"/>
    <row r="399" ht="15.75" customHeight="1" x14ac:dyDescent="0.6"/>
    <row r="400" ht="15.75" customHeight="1" x14ac:dyDescent="0.6"/>
    <row r="401" ht="15.75" customHeight="1" x14ac:dyDescent="0.6"/>
    <row r="402" ht="15.75" customHeight="1" x14ac:dyDescent="0.6"/>
    <row r="403" ht="15.75" customHeight="1" x14ac:dyDescent="0.6"/>
    <row r="404" ht="15.75" customHeight="1" x14ac:dyDescent="0.6"/>
    <row r="405" ht="15.75" customHeight="1" x14ac:dyDescent="0.6"/>
    <row r="406" ht="15.75" customHeight="1" x14ac:dyDescent="0.6"/>
    <row r="407" ht="15.75" customHeight="1" x14ac:dyDescent="0.6"/>
    <row r="408" ht="15.75" customHeight="1" x14ac:dyDescent="0.6"/>
    <row r="409" ht="15.75" customHeight="1" x14ac:dyDescent="0.6"/>
    <row r="410" ht="15.75" customHeight="1" x14ac:dyDescent="0.6"/>
    <row r="411" ht="15.75" customHeight="1" x14ac:dyDescent="0.6"/>
    <row r="412" ht="15.75" customHeight="1" x14ac:dyDescent="0.6"/>
    <row r="413" ht="15.75" customHeight="1" x14ac:dyDescent="0.6"/>
    <row r="414" ht="15.75" customHeight="1" x14ac:dyDescent="0.6"/>
    <row r="415" ht="15.75" customHeight="1" x14ac:dyDescent="0.6"/>
    <row r="416" ht="15.75" customHeight="1" x14ac:dyDescent="0.6"/>
    <row r="417" ht="15.75" customHeight="1" x14ac:dyDescent="0.6"/>
    <row r="418" ht="15.75" customHeight="1" x14ac:dyDescent="0.6"/>
    <row r="419" ht="15.75" customHeight="1" x14ac:dyDescent="0.6"/>
    <row r="420" ht="15.75" customHeight="1" x14ac:dyDescent="0.6"/>
    <row r="421" ht="15.75" customHeight="1" x14ac:dyDescent="0.6"/>
    <row r="422" ht="15.75" customHeight="1" x14ac:dyDescent="0.6"/>
    <row r="423" ht="15.75" customHeight="1" x14ac:dyDescent="0.6"/>
    <row r="424" ht="15.75" customHeight="1" x14ac:dyDescent="0.6"/>
    <row r="425" ht="15.75" customHeight="1" x14ac:dyDescent="0.6"/>
    <row r="426" ht="15.75" customHeight="1" x14ac:dyDescent="0.6"/>
    <row r="427" ht="15.75" customHeight="1" x14ac:dyDescent="0.6"/>
    <row r="428" ht="15.75" customHeight="1" x14ac:dyDescent="0.6"/>
    <row r="429" ht="15.75" customHeight="1" x14ac:dyDescent="0.6"/>
    <row r="430" ht="15.75" customHeight="1" x14ac:dyDescent="0.6"/>
    <row r="431" ht="15.75" customHeight="1" x14ac:dyDescent="0.6"/>
    <row r="432" ht="15.75" customHeight="1" x14ac:dyDescent="0.6"/>
    <row r="433" ht="15.75" customHeight="1" x14ac:dyDescent="0.6"/>
    <row r="434" ht="15.75" customHeight="1" x14ac:dyDescent="0.6"/>
    <row r="435" ht="15.75" customHeight="1" x14ac:dyDescent="0.6"/>
    <row r="436" ht="15.75" customHeight="1" x14ac:dyDescent="0.6"/>
    <row r="437" ht="15.75" customHeight="1" x14ac:dyDescent="0.6"/>
    <row r="438" ht="15.75" customHeight="1" x14ac:dyDescent="0.6"/>
    <row r="439" ht="15.75" customHeight="1" x14ac:dyDescent="0.6"/>
    <row r="440" ht="15.75" customHeight="1" x14ac:dyDescent="0.6"/>
    <row r="441" ht="15.75" customHeight="1" x14ac:dyDescent="0.6"/>
    <row r="442" ht="15.75" customHeight="1" x14ac:dyDescent="0.6"/>
    <row r="443" ht="15.75" customHeight="1" x14ac:dyDescent="0.6"/>
    <row r="444" ht="15.75" customHeight="1" x14ac:dyDescent="0.6"/>
    <row r="445" ht="15.75" customHeight="1" x14ac:dyDescent="0.6"/>
    <row r="446" ht="15.75" customHeight="1" x14ac:dyDescent="0.6"/>
    <row r="447" ht="15.75" customHeight="1" x14ac:dyDescent="0.6"/>
    <row r="448" ht="15.75" customHeight="1" x14ac:dyDescent="0.6"/>
    <row r="449" ht="15.75" customHeight="1" x14ac:dyDescent="0.6"/>
    <row r="450" ht="15.75" customHeight="1" x14ac:dyDescent="0.6"/>
    <row r="451" ht="15.75" customHeight="1" x14ac:dyDescent="0.6"/>
    <row r="452" ht="15.75" customHeight="1" x14ac:dyDescent="0.6"/>
    <row r="453" ht="15.75" customHeight="1" x14ac:dyDescent="0.6"/>
    <row r="454" ht="15.75" customHeight="1" x14ac:dyDescent="0.6"/>
    <row r="455" ht="15.75" customHeight="1" x14ac:dyDescent="0.6"/>
    <row r="456" ht="15.75" customHeight="1" x14ac:dyDescent="0.6"/>
    <row r="457" ht="15.75" customHeight="1" x14ac:dyDescent="0.6"/>
    <row r="458" ht="15.75" customHeight="1" x14ac:dyDescent="0.6"/>
    <row r="459" ht="15.75" customHeight="1" x14ac:dyDescent="0.6"/>
    <row r="460" ht="15.75" customHeight="1" x14ac:dyDescent="0.6"/>
    <row r="461" ht="15.75" customHeight="1" x14ac:dyDescent="0.6"/>
    <row r="462" ht="15.75" customHeight="1" x14ac:dyDescent="0.6"/>
    <row r="463" ht="15.75" customHeight="1" x14ac:dyDescent="0.6"/>
    <row r="464" ht="15.75" customHeight="1" x14ac:dyDescent="0.6"/>
    <row r="465" ht="15.75" customHeight="1" x14ac:dyDescent="0.6"/>
    <row r="466" ht="15.75" customHeight="1" x14ac:dyDescent="0.6"/>
    <row r="467" ht="15.75" customHeight="1" x14ac:dyDescent="0.6"/>
    <row r="468" ht="15.75" customHeight="1" x14ac:dyDescent="0.6"/>
    <row r="469" ht="15.75" customHeight="1" x14ac:dyDescent="0.6"/>
    <row r="470" ht="15.75" customHeight="1" x14ac:dyDescent="0.6"/>
    <row r="471" ht="15.75" customHeight="1" x14ac:dyDescent="0.6"/>
    <row r="472" ht="15.75" customHeight="1" x14ac:dyDescent="0.6"/>
    <row r="473" ht="15.75" customHeight="1" x14ac:dyDescent="0.6"/>
    <row r="474" ht="15.75" customHeight="1" x14ac:dyDescent="0.6"/>
    <row r="475" ht="15.75" customHeight="1" x14ac:dyDescent="0.6"/>
    <row r="476" ht="15.75" customHeight="1" x14ac:dyDescent="0.6"/>
    <row r="477" ht="15.75" customHeight="1" x14ac:dyDescent="0.6"/>
    <row r="478" ht="15.75" customHeight="1" x14ac:dyDescent="0.6"/>
    <row r="479" ht="15.75" customHeight="1" x14ac:dyDescent="0.6"/>
    <row r="480" ht="15.75" customHeight="1" x14ac:dyDescent="0.6"/>
    <row r="481" ht="15.75" customHeight="1" x14ac:dyDescent="0.6"/>
    <row r="482" ht="15.75" customHeight="1" x14ac:dyDescent="0.6"/>
    <row r="483" ht="15.75" customHeight="1" x14ac:dyDescent="0.6"/>
    <row r="484" ht="15.75" customHeight="1" x14ac:dyDescent="0.6"/>
    <row r="485" ht="15.75" customHeight="1" x14ac:dyDescent="0.6"/>
    <row r="486" ht="15.75" customHeight="1" x14ac:dyDescent="0.6"/>
    <row r="487" ht="15.75" customHeight="1" x14ac:dyDescent="0.6"/>
    <row r="488" ht="15.75" customHeight="1" x14ac:dyDescent="0.6"/>
    <row r="489" ht="15.75" customHeight="1" x14ac:dyDescent="0.6"/>
    <row r="490" ht="15.75" customHeight="1" x14ac:dyDescent="0.6"/>
    <row r="491" ht="15.75" customHeight="1" x14ac:dyDescent="0.6"/>
    <row r="492" ht="15.75" customHeight="1" x14ac:dyDescent="0.6"/>
    <row r="493" ht="15.75" customHeight="1" x14ac:dyDescent="0.6"/>
    <row r="494" ht="15.75" customHeight="1" x14ac:dyDescent="0.6"/>
    <row r="495" ht="15.75" customHeight="1" x14ac:dyDescent="0.6"/>
    <row r="496" ht="15.75" customHeight="1" x14ac:dyDescent="0.6"/>
    <row r="497" ht="15.75" customHeight="1" x14ac:dyDescent="0.6"/>
    <row r="498" ht="15.75" customHeight="1" x14ac:dyDescent="0.6"/>
    <row r="499" ht="15.75" customHeight="1" x14ac:dyDescent="0.6"/>
    <row r="500" ht="15.75" customHeight="1" x14ac:dyDescent="0.6"/>
    <row r="501" ht="15.75" customHeight="1" x14ac:dyDescent="0.6"/>
    <row r="502" ht="15.75" customHeight="1" x14ac:dyDescent="0.6"/>
    <row r="503" ht="15.75" customHeight="1" x14ac:dyDescent="0.6"/>
    <row r="504" ht="15.75" customHeight="1" x14ac:dyDescent="0.6"/>
    <row r="505" ht="15.75" customHeight="1" x14ac:dyDescent="0.6"/>
    <row r="506" ht="15.75" customHeight="1" x14ac:dyDescent="0.6"/>
    <row r="507" ht="15.75" customHeight="1" x14ac:dyDescent="0.6"/>
    <row r="508" ht="15.75" customHeight="1" x14ac:dyDescent="0.6"/>
    <row r="509" ht="15.75" customHeight="1" x14ac:dyDescent="0.6"/>
    <row r="510" ht="15.75" customHeight="1" x14ac:dyDescent="0.6"/>
    <row r="511" ht="15.75" customHeight="1" x14ac:dyDescent="0.6"/>
    <row r="512" ht="15.75" customHeight="1" x14ac:dyDescent="0.6"/>
    <row r="513" ht="15.75" customHeight="1" x14ac:dyDescent="0.6"/>
    <row r="514" ht="15.75" customHeight="1" x14ac:dyDescent="0.6"/>
    <row r="515" ht="15.75" customHeight="1" x14ac:dyDescent="0.6"/>
    <row r="516" ht="15.75" customHeight="1" x14ac:dyDescent="0.6"/>
    <row r="517" ht="15.75" customHeight="1" x14ac:dyDescent="0.6"/>
    <row r="518" ht="15.75" customHeight="1" x14ac:dyDescent="0.6"/>
    <row r="519" ht="15.75" customHeight="1" x14ac:dyDescent="0.6"/>
    <row r="520" ht="15.75" customHeight="1" x14ac:dyDescent="0.6"/>
    <row r="521" ht="15.75" customHeight="1" x14ac:dyDescent="0.6"/>
    <row r="522" ht="15.75" customHeight="1" x14ac:dyDescent="0.6"/>
    <row r="523" ht="15.75" customHeight="1" x14ac:dyDescent="0.6"/>
    <row r="524" ht="15.75" customHeight="1" x14ac:dyDescent="0.6"/>
    <row r="525" ht="15.75" customHeight="1" x14ac:dyDescent="0.6"/>
    <row r="526" ht="15.75" customHeight="1" x14ac:dyDescent="0.6"/>
    <row r="527" ht="15.75" customHeight="1" x14ac:dyDescent="0.6"/>
    <row r="528" ht="15.75" customHeight="1" x14ac:dyDescent="0.6"/>
    <row r="529" ht="15.75" customHeight="1" x14ac:dyDescent="0.6"/>
    <row r="530" ht="15.75" customHeight="1" x14ac:dyDescent="0.6"/>
    <row r="531" ht="15.75" customHeight="1" x14ac:dyDescent="0.6"/>
    <row r="532" ht="15.75" customHeight="1" x14ac:dyDescent="0.6"/>
    <row r="533" ht="15.75" customHeight="1" x14ac:dyDescent="0.6"/>
    <row r="534" ht="15.75" customHeight="1" x14ac:dyDescent="0.6"/>
    <row r="535" ht="15.75" customHeight="1" x14ac:dyDescent="0.6"/>
    <row r="536" ht="15.75" customHeight="1" x14ac:dyDescent="0.6"/>
    <row r="537" ht="15.75" customHeight="1" x14ac:dyDescent="0.6"/>
    <row r="538" ht="15.75" customHeight="1" x14ac:dyDescent="0.6"/>
    <row r="539" ht="15.75" customHeight="1" x14ac:dyDescent="0.6"/>
    <row r="540" ht="15.75" customHeight="1" x14ac:dyDescent="0.6"/>
    <row r="541" ht="15.75" customHeight="1" x14ac:dyDescent="0.6"/>
    <row r="542" ht="15.75" customHeight="1" x14ac:dyDescent="0.6"/>
    <row r="543" ht="15.75" customHeight="1" x14ac:dyDescent="0.6"/>
    <row r="544" ht="15.75" customHeight="1" x14ac:dyDescent="0.6"/>
    <row r="545" ht="15.75" customHeight="1" x14ac:dyDescent="0.6"/>
    <row r="546" ht="15.75" customHeight="1" x14ac:dyDescent="0.6"/>
    <row r="547" ht="15.75" customHeight="1" x14ac:dyDescent="0.6"/>
    <row r="548" ht="15.75" customHeight="1" x14ac:dyDescent="0.6"/>
    <row r="549" ht="15.75" customHeight="1" x14ac:dyDescent="0.6"/>
    <row r="550" ht="15.75" customHeight="1" x14ac:dyDescent="0.6"/>
    <row r="551" ht="15.75" customHeight="1" x14ac:dyDescent="0.6"/>
    <row r="552" ht="15.75" customHeight="1" x14ac:dyDescent="0.6"/>
    <row r="553" ht="15.75" customHeight="1" x14ac:dyDescent="0.6"/>
    <row r="554" ht="15.75" customHeight="1" x14ac:dyDescent="0.6"/>
    <row r="555" ht="15.75" customHeight="1" x14ac:dyDescent="0.6"/>
    <row r="556" ht="15.75" customHeight="1" x14ac:dyDescent="0.6"/>
    <row r="557" ht="15.75" customHeight="1" x14ac:dyDescent="0.6"/>
    <row r="558" ht="15.75" customHeight="1" x14ac:dyDescent="0.6"/>
    <row r="559" ht="15.75" customHeight="1" x14ac:dyDescent="0.6"/>
    <row r="560" ht="15.75" customHeight="1" x14ac:dyDescent="0.6"/>
    <row r="561" ht="15.75" customHeight="1" x14ac:dyDescent="0.6"/>
    <row r="562" ht="15.75" customHeight="1" x14ac:dyDescent="0.6"/>
    <row r="563" ht="15.75" customHeight="1" x14ac:dyDescent="0.6"/>
    <row r="564" ht="15.75" customHeight="1" x14ac:dyDescent="0.6"/>
    <row r="565" ht="15.75" customHeight="1" x14ac:dyDescent="0.6"/>
    <row r="566" ht="15.75" customHeight="1" x14ac:dyDescent="0.6"/>
    <row r="567" ht="15.75" customHeight="1" x14ac:dyDescent="0.6"/>
    <row r="568" ht="15.75" customHeight="1" x14ac:dyDescent="0.6"/>
    <row r="569" ht="15.75" customHeight="1" x14ac:dyDescent="0.6"/>
    <row r="570" ht="15.75" customHeight="1" x14ac:dyDescent="0.6"/>
    <row r="571" ht="15.75" customHeight="1" x14ac:dyDescent="0.6"/>
    <row r="572" ht="15.75" customHeight="1" x14ac:dyDescent="0.6"/>
    <row r="573" ht="15.75" customHeight="1" x14ac:dyDescent="0.6"/>
    <row r="574" ht="15.75" customHeight="1" x14ac:dyDescent="0.6"/>
    <row r="575" ht="15.75" customHeight="1" x14ac:dyDescent="0.6"/>
    <row r="576" ht="15.75" customHeight="1" x14ac:dyDescent="0.6"/>
    <row r="577" ht="15.75" customHeight="1" x14ac:dyDescent="0.6"/>
    <row r="578" ht="15.75" customHeight="1" x14ac:dyDescent="0.6"/>
    <row r="579" ht="15.75" customHeight="1" x14ac:dyDescent="0.6"/>
    <row r="580" ht="15.75" customHeight="1" x14ac:dyDescent="0.6"/>
    <row r="581" ht="15.75" customHeight="1" x14ac:dyDescent="0.6"/>
    <row r="582" ht="15.75" customHeight="1" x14ac:dyDescent="0.6"/>
    <row r="583" ht="15.75" customHeight="1" x14ac:dyDescent="0.6"/>
    <row r="584" ht="15.75" customHeight="1" x14ac:dyDescent="0.6"/>
    <row r="585" ht="15.75" customHeight="1" x14ac:dyDescent="0.6"/>
    <row r="586" ht="15.75" customHeight="1" x14ac:dyDescent="0.6"/>
    <row r="587" ht="15.75" customHeight="1" x14ac:dyDescent="0.6"/>
    <row r="588" ht="15.75" customHeight="1" x14ac:dyDescent="0.6"/>
    <row r="589" ht="15.75" customHeight="1" x14ac:dyDescent="0.6"/>
    <row r="590" ht="15.75" customHeight="1" x14ac:dyDescent="0.6"/>
    <row r="591" ht="15.75" customHeight="1" x14ac:dyDescent="0.6"/>
    <row r="592" ht="15.75" customHeight="1" x14ac:dyDescent="0.6"/>
    <row r="593" ht="15.75" customHeight="1" x14ac:dyDescent="0.6"/>
    <row r="594" ht="15.75" customHeight="1" x14ac:dyDescent="0.6"/>
    <row r="595" ht="15.75" customHeight="1" x14ac:dyDescent="0.6"/>
    <row r="596" ht="15.75" customHeight="1" x14ac:dyDescent="0.6"/>
    <row r="597" ht="15.75" customHeight="1" x14ac:dyDescent="0.6"/>
    <row r="598" ht="15.75" customHeight="1" x14ac:dyDescent="0.6"/>
    <row r="599" ht="15.75" customHeight="1" x14ac:dyDescent="0.6"/>
    <row r="600" ht="15.75" customHeight="1" x14ac:dyDescent="0.6"/>
    <row r="601" ht="15.75" customHeight="1" x14ac:dyDescent="0.6"/>
    <row r="602" ht="15.75" customHeight="1" x14ac:dyDescent="0.6"/>
    <row r="603" ht="15.75" customHeight="1" x14ac:dyDescent="0.6"/>
    <row r="604" ht="15.75" customHeight="1" x14ac:dyDescent="0.6"/>
    <row r="605" ht="15.75" customHeight="1" x14ac:dyDescent="0.6"/>
    <row r="606" ht="15.75" customHeight="1" x14ac:dyDescent="0.6"/>
    <row r="607" ht="15.75" customHeight="1" x14ac:dyDescent="0.6"/>
    <row r="608" ht="15.75" customHeight="1" x14ac:dyDescent="0.6"/>
    <row r="609" ht="15.75" customHeight="1" x14ac:dyDescent="0.6"/>
    <row r="610" ht="15.75" customHeight="1" x14ac:dyDescent="0.6"/>
    <row r="611" ht="15.75" customHeight="1" x14ac:dyDescent="0.6"/>
    <row r="612" ht="15.75" customHeight="1" x14ac:dyDescent="0.6"/>
    <row r="613" ht="15.75" customHeight="1" x14ac:dyDescent="0.6"/>
    <row r="614" ht="15.75" customHeight="1" x14ac:dyDescent="0.6"/>
    <row r="615" ht="15.75" customHeight="1" x14ac:dyDescent="0.6"/>
    <row r="616" ht="15.75" customHeight="1" x14ac:dyDescent="0.6"/>
    <row r="617" ht="15.75" customHeight="1" x14ac:dyDescent="0.6"/>
    <row r="618" ht="15.75" customHeight="1" x14ac:dyDescent="0.6"/>
    <row r="619" ht="15.75" customHeight="1" x14ac:dyDescent="0.6"/>
    <row r="620" ht="15.75" customHeight="1" x14ac:dyDescent="0.6"/>
    <row r="621" ht="15.75" customHeight="1" x14ac:dyDescent="0.6"/>
    <row r="622" ht="15.75" customHeight="1" x14ac:dyDescent="0.6"/>
    <row r="623" ht="15.75" customHeight="1" x14ac:dyDescent="0.6"/>
    <row r="624" ht="15.75" customHeight="1" x14ac:dyDescent="0.6"/>
    <row r="625" ht="15.75" customHeight="1" x14ac:dyDescent="0.6"/>
    <row r="626" ht="15.75" customHeight="1" x14ac:dyDescent="0.6"/>
    <row r="627" ht="15.75" customHeight="1" x14ac:dyDescent="0.6"/>
    <row r="628" ht="15.75" customHeight="1" x14ac:dyDescent="0.6"/>
    <row r="629" ht="15.75" customHeight="1" x14ac:dyDescent="0.6"/>
    <row r="630" ht="15.75" customHeight="1" x14ac:dyDescent="0.6"/>
    <row r="631" ht="15.75" customHeight="1" x14ac:dyDescent="0.6"/>
    <row r="632" ht="15.75" customHeight="1" x14ac:dyDescent="0.6"/>
    <row r="633" ht="15.75" customHeight="1" x14ac:dyDescent="0.6"/>
    <row r="634" ht="15.75" customHeight="1" x14ac:dyDescent="0.6"/>
    <row r="635" ht="15.75" customHeight="1" x14ac:dyDescent="0.6"/>
    <row r="636" ht="15.75" customHeight="1" x14ac:dyDescent="0.6"/>
    <row r="637" ht="15.75" customHeight="1" x14ac:dyDescent="0.6"/>
    <row r="638" ht="15.75" customHeight="1" x14ac:dyDescent="0.6"/>
    <row r="639" ht="15.75" customHeight="1" x14ac:dyDescent="0.6"/>
    <row r="640" ht="15.75" customHeight="1" x14ac:dyDescent="0.6"/>
    <row r="641" ht="15.75" customHeight="1" x14ac:dyDescent="0.6"/>
    <row r="642" ht="15.75" customHeight="1" x14ac:dyDescent="0.6"/>
    <row r="643" ht="15.75" customHeight="1" x14ac:dyDescent="0.6"/>
    <row r="644" ht="15.75" customHeight="1" x14ac:dyDescent="0.6"/>
    <row r="645" ht="15.75" customHeight="1" x14ac:dyDescent="0.6"/>
    <row r="646" ht="15.75" customHeight="1" x14ac:dyDescent="0.6"/>
    <row r="647" ht="15.75" customHeight="1" x14ac:dyDescent="0.6"/>
    <row r="648" ht="15.75" customHeight="1" x14ac:dyDescent="0.6"/>
    <row r="649" ht="15.75" customHeight="1" x14ac:dyDescent="0.6"/>
    <row r="650" ht="15.75" customHeight="1" x14ac:dyDescent="0.6"/>
    <row r="651" ht="15.75" customHeight="1" x14ac:dyDescent="0.6"/>
    <row r="652" ht="15.75" customHeight="1" x14ac:dyDescent="0.6"/>
    <row r="653" ht="15.75" customHeight="1" x14ac:dyDescent="0.6"/>
    <row r="654" ht="15.75" customHeight="1" x14ac:dyDescent="0.6"/>
    <row r="655" ht="15.75" customHeight="1" x14ac:dyDescent="0.6"/>
    <row r="656" ht="15.75" customHeight="1" x14ac:dyDescent="0.6"/>
    <row r="657" ht="15.75" customHeight="1" x14ac:dyDescent="0.6"/>
    <row r="658" ht="15.75" customHeight="1" x14ac:dyDescent="0.6"/>
    <row r="659" ht="15.75" customHeight="1" x14ac:dyDescent="0.6"/>
    <row r="660" ht="15.75" customHeight="1" x14ac:dyDescent="0.6"/>
    <row r="661" ht="15.75" customHeight="1" x14ac:dyDescent="0.6"/>
    <row r="662" ht="15.75" customHeight="1" x14ac:dyDescent="0.6"/>
    <row r="663" ht="15.75" customHeight="1" x14ac:dyDescent="0.6"/>
    <row r="664" ht="15.75" customHeight="1" x14ac:dyDescent="0.6"/>
    <row r="665" ht="15.75" customHeight="1" x14ac:dyDescent="0.6"/>
    <row r="666" ht="15.75" customHeight="1" x14ac:dyDescent="0.6"/>
    <row r="667" ht="15.75" customHeight="1" x14ac:dyDescent="0.6"/>
    <row r="668" ht="15.75" customHeight="1" x14ac:dyDescent="0.6"/>
    <row r="669" ht="15.75" customHeight="1" x14ac:dyDescent="0.6"/>
    <row r="670" ht="15.75" customHeight="1" x14ac:dyDescent="0.6"/>
    <row r="671" ht="15.75" customHeight="1" x14ac:dyDescent="0.6"/>
    <row r="672" ht="15.75" customHeight="1" x14ac:dyDescent="0.6"/>
    <row r="673" ht="15.75" customHeight="1" x14ac:dyDescent="0.6"/>
    <row r="674" ht="15.75" customHeight="1" x14ac:dyDescent="0.6"/>
    <row r="675" ht="15.75" customHeight="1" x14ac:dyDescent="0.6"/>
    <row r="676" ht="15.75" customHeight="1" x14ac:dyDescent="0.6"/>
    <row r="677" ht="15.75" customHeight="1" x14ac:dyDescent="0.6"/>
    <row r="678" ht="15.75" customHeight="1" x14ac:dyDescent="0.6"/>
    <row r="679" ht="15.75" customHeight="1" x14ac:dyDescent="0.6"/>
    <row r="680" ht="15.75" customHeight="1" x14ac:dyDescent="0.6"/>
    <row r="681" ht="15.75" customHeight="1" x14ac:dyDescent="0.6"/>
    <row r="682" ht="15.75" customHeight="1" x14ac:dyDescent="0.6"/>
    <row r="683" ht="15.75" customHeight="1" x14ac:dyDescent="0.6"/>
    <row r="684" ht="15.75" customHeight="1" x14ac:dyDescent="0.6"/>
    <row r="685" ht="15.75" customHeight="1" x14ac:dyDescent="0.6"/>
    <row r="686" ht="15.75" customHeight="1" x14ac:dyDescent="0.6"/>
    <row r="687" ht="15.75" customHeight="1" x14ac:dyDescent="0.6"/>
    <row r="688" ht="15.75" customHeight="1" x14ac:dyDescent="0.6"/>
    <row r="689" ht="15.75" customHeight="1" x14ac:dyDescent="0.6"/>
    <row r="690" ht="15.75" customHeight="1" x14ac:dyDescent="0.6"/>
    <row r="691" ht="15.75" customHeight="1" x14ac:dyDescent="0.6"/>
    <row r="692" ht="15.75" customHeight="1" x14ac:dyDescent="0.6"/>
    <row r="693" ht="15.75" customHeight="1" x14ac:dyDescent="0.6"/>
    <row r="694" ht="15.75" customHeight="1" x14ac:dyDescent="0.6"/>
    <row r="695" ht="15.75" customHeight="1" x14ac:dyDescent="0.6"/>
    <row r="696" ht="15.75" customHeight="1" x14ac:dyDescent="0.6"/>
    <row r="697" ht="15.75" customHeight="1" x14ac:dyDescent="0.6"/>
    <row r="698" ht="15.75" customHeight="1" x14ac:dyDescent="0.6"/>
    <row r="699" ht="15.75" customHeight="1" x14ac:dyDescent="0.6"/>
    <row r="700" ht="15.75" customHeight="1" x14ac:dyDescent="0.6"/>
    <row r="701" ht="15.75" customHeight="1" x14ac:dyDescent="0.6"/>
    <row r="702" ht="15.75" customHeight="1" x14ac:dyDescent="0.6"/>
    <row r="703" ht="15.75" customHeight="1" x14ac:dyDescent="0.6"/>
    <row r="704" ht="15.75" customHeight="1" x14ac:dyDescent="0.6"/>
    <row r="705" ht="15.75" customHeight="1" x14ac:dyDescent="0.6"/>
    <row r="706" ht="15.75" customHeight="1" x14ac:dyDescent="0.6"/>
    <row r="707" ht="15.75" customHeight="1" x14ac:dyDescent="0.6"/>
    <row r="708" ht="15.75" customHeight="1" x14ac:dyDescent="0.6"/>
    <row r="709" ht="15.75" customHeight="1" x14ac:dyDescent="0.6"/>
    <row r="710" ht="15.75" customHeight="1" x14ac:dyDescent="0.6"/>
    <row r="711" ht="15.75" customHeight="1" x14ac:dyDescent="0.6"/>
    <row r="712" ht="15.75" customHeight="1" x14ac:dyDescent="0.6"/>
    <row r="713" ht="15.75" customHeight="1" x14ac:dyDescent="0.6"/>
    <row r="714" ht="15.75" customHeight="1" x14ac:dyDescent="0.6"/>
    <row r="715" ht="15.75" customHeight="1" x14ac:dyDescent="0.6"/>
    <row r="716" ht="15.75" customHeight="1" x14ac:dyDescent="0.6"/>
    <row r="717" ht="15.75" customHeight="1" x14ac:dyDescent="0.6"/>
    <row r="718" ht="15.75" customHeight="1" x14ac:dyDescent="0.6"/>
    <row r="719" ht="15.75" customHeight="1" x14ac:dyDescent="0.6"/>
    <row r="720" ht="15.75" customHeight="1" x14ac:dyDescent="0.6"/>
    <row r="721" ht="15.75" customHeight="1" x14ac:dyDescent="0.6"/>
    <row r="722" ht="15.75" customHeight="1" x14ac:dyDescent="0.6"/>
    <row r="723" ht="15.75" customHeight="1" x14ac:dyDescent="0.6"/>
    <row r="724" ht="15.75" customHeight="1" x14ac:dyDescent="0.6"/>
    <row r="725" ht="15.75" customHeight="1" x14ac:dyDescent="0.6"/>
    <row r="726" ht="15.75" customHeight="1" x14ac:dyDescent="0.6"/>
    <row r="727" ht="15.75" customHeight="1" x14ac:dyDescent="0.6"/>
    <row r="728" ht="15.75" customHeight="1" x14ac:dyDescent="0.6"/>
    <row r="729" ht="15.75" customHeight="1" x14ac:dyDescent="0.6"/>
    <row r="730" ht="15.75" customHeight="1" x14ac:dyDescent="0.6"/>
    <row r="731" ht="15.75" customHeight="1" x14ac:dyDescent="0.6"/>
    <row r="732" ht="15.75" customHeight="1" x14ac:dyDescent="0.6"/>
    <row r="733" ht="15.75" customHeight="1" x14ac:dyDescent="0.6"/>
    <row r="734" ht="15.75" customHeight="1" x14ac:dyDescent="0.6"/>
    <row r="735" ht="15.75" customHeight="1" x14ac:dyDescent="0.6"/>
    <row r="736" ht="15.75" customHeight="1" x14ac:dyDescent="0.6"/>
    <row r="737" ht="15.75" customHeight="1" x14ac:dyDescent="0.6"/>
    <row r="738" ht="15.75" customHeight="1" x14ac:dyDescent="0.6"/>
    <row r="739" ht="15.75" customHeight="1" x14ac:dyDescent="0.6"/>
    <row r="740" ht="15.75" customHeight="1" x14ac:dyDescent="0.6"/>
    <row r="741" ht="15.75" customHeight="1" x14ac:dyDescent="0.6"/>
    <row r="742" ht="15.75" customHeight="1" x14ac:dyDescent="0.6"/>
    <row r="743" ht="15.75" customHeight="1" x14ac:dyDescent="0.6"/>
    <row r="744" ht="15.75" customHeight="1" x14ac:dyDescent="0.6"/>
    <row r="745" ht="15.75" customHeight="1" x14ac:dyDescent="0.6"/>
    <row r="746" ht="15.75" customHeight="1" x14ac:dyDescent="0.6"/>
    <row r="747" ht="15.75" customHeight="1" x14ac:dyDescent="0.6"/>
    <row r="748" ht="15.75" customHeight="1" x14ac:dyDescent="0.6"/>
    <row r="749" ht="15.75" customHeight="1" x14ac:dyDescent="0.6"/>
    <row r="750" ht="15.75" customHeight="1" x14ac:dyDescent="0.6"/>
    <row r="751" ht="15.75" customHeight="1" x14ac:dyDescent="0.6"/>
    <row r="752" ht="15.75" customHeight="1" x14ac:dyDescent="0.6"/>
    <row r="753" ht="15.75" customHeight="1" x14ac:dyDescent="0.6"/>
    <row r="754" ht="15.75" customHeight="1" x14ac:dyDescent="0.6"/>
    <row r="755" ht="15.75" customHeight="1" x14ac:dyDescent="0.6"/>
    <row r="756" ht="15.75" customHeight="1" x14ac:dyDescent="0.6"/>
    <row r="757" ht="15.75" customHeight="1" x14ac:dyDescent="0.6"/>
    <row r="758" ht="15.75" customHeight="1" x14ac:dyDescent="0.6"/>
    <row r="759" ht="15.75" customHeight="1" x14ac:dyDescent="0.6"/>
    <row r="760" ht="15.75" customHeight="1" x14ac:dyDescent="0.6"/>
    <row r="761" ht="15.75" customHeight="1" x14ac:dyDescent="0.6"/>
    <row r="762" ht="15.75" customHeight="1" x14ac:dyDescent="0.6"/>
    <row r="763" ht="15.75" customHeight="1" x14ac:dyDescent="0.6"/>
    <row r="764" ht="15.75" customHeight="1" x14ac:dyDescent="0.6"/>
    <row r="765" ht="15.75" customHeight="1" x14ac:dyDescent="0.6"/>
    <row r="766" ht="15.75" customHeight="1" x14ac:dyDescent="0.6"/>
    <row r="767" ht="15.75" customHeight="1" x14ac:dyDescent="0.6"/>
    <row r="768" ht="15.75" customHeight="1" x14ac:dyDescent="0.6"/>
    <row r="769" ht="15.75" customHeight="1" x14ac:dyDescent="0.6"/>
    <row r="770" ht="15.75" customHeight="1" x14ac:dyDescent="0.6"/>
    <row r="771" ht="15.75" customHeight="1" x14ac:dyDescent="0.6"/>
    <row r="772" ht="15.75" customHeight="1" x14ac:dyDescent="0.6"/>
    <row r="773" ht="15.75" customHeight="1" x14ac:dyDescent="0.6"/>
    <row r="774" ht="15.75" customHeight="1" x14ac:dyDescent="0.6"/>
    <row r="775" ht="15.75" customHeight="1" x14ac:dyDescent="0.6"/>
    <row r="776" ht="15.75" customHeight="1" x14ac:dyDescent="0.6"/>
    <row r="777" ht="15.75" customHeight="1" x14ac:dyDescent="0.6"/>
    <row r="778" ht="15.75" customHeight="1" x14ac:dyDescent="0.6"/>
    <row r="779" ht="15.75" customHeight="1" x14ac:dyDescent="0.6"/>
    <row r="780" ht="15.75" customHeight="1" x14ac:dyDescent="0.6"/>
    <row r="781" ht="15.75" customHeight="1" x14ac:dyDescent="0.6"/>
    <row r="782" ht="15.75" customHeight="1" x14ac:dyDescent="0.6"/>
    <row r="783" ht="15.75" customHeight="1" x14ac:dyDescent="0.6"/>
    <row r="784" ht="15.75" customHeight="1" x14ac:dyDescent="0.6"/>
    <row r="785" ht="15.75" customHeight="1" x14ac:dyDescent="0.6"/>
    <row r="786" ht="15.75" customHeight="1" x14ac:dyDescent="0.6"/>
    <row r="787" ht="15.75" customHeight="1" x14ac:dyDescent="0.6"/>
    <row r="788" ht="15.75" customHeight="1" x14ac:dyDescent="0.6"/>
    <row r="789" ht="15.75" customHeight="1" x14ac:dyDescent="0.6"/>
    <row r="790" ht="15.75" customHeight="1" x14ac:dyDescent="0.6"/>
    <row r="791" ht="15.75" customHeight="1" x14ac:dyDescent="0.6"/>
    <row r="792" ht="15.75" customHeight="1" x14ac:dyDescent="0.6"/>
    <row r="793" ht="15.75" customHeight="1" x14ac:dyDescent="0.6"/>
    <row r="794" ht="15.75" customHeight="1" x14ac:dyDescent="0.6"/>
    <row r="795" ht="15.75" customHeight="1" x14ac:dyDescent="0.6"/>
    <row r="796" ht="15.75" customHeight="1" x14ac:dyDescent="0.6"/>
    <row r="797" ht="15.75" customHeight="1" x14ac:dyDescent="0.6"/>
    <row r="798" ht="15.75" customHeight="1" x14ac:dyDescent="0.6"/>
    <row r="799" ht="15.75" customHeight="1" x14ac:dyDescent="0.6"/>
    <row r="800" ht="15.75" customHeight="1" x14ac:dyDescent="0.6"/>
    <row r="801" ht="15.75" customHeight="1" x14ac:dyDescent="0.6"/>
    <row r="802" ht="15.75" customHeight="1" x14ac:dyDescent="0.6"/>
    <row r="803" ht="15.75" customHeight="1" x14ac:dyDescent="0.6"/>
    <row r="804" ht="15.75" customHeight="1" x14ac:dyDescent="0.6"/>
    <row r="805" ht="15.75" customHeight="1" x14ac:dyDescent="0.6"/>
    <row r="806" ht="15.75" customHeight="1" x14ac:dyDescent="0.6"/>
    <row r="807" ht="15.75" customHeight="1" x14ac:dyDescent="0.6"/>
    <row r="808" ht="15.75" customHeight="1" x14ac:dyDescent="0.6"/>
    <row r="809" ht="15.75" customHeight="1" x14ac:dyDescent="0.6"/>
    <row r="810" ht="15.75" customHeight="1" x14ac:dyDescent="0.6"/>
    <row r="811" ht="15.75" customHeight="1" x14ac:dyDescent="0.6"/>
    <row r="812" ht="15.75" customHeight="1" x14ac:dyDescent="0.6"/>
    <row r="813" ht="15.75" customHeight="1" x14ac:dyDescent="0.6"/>
    <row r="814" ht="15.75" customHeight="1" x14ac:dyDescent="0.6"/>
    <row r="815" ht="15.75" customHeight="1" x14ac:dyDescent="0.6"/>
    <row r="816" ht="15.75" customHeight="1" x14ac:dyDescent="0.6"/>
    <row r="817" ht="15.75" customHeight="1" x14ac:dyDescent="0.6"/>
    <row r="818" ht="15.75" customHeight="1" x14ac:dyDescent="0.6"/>
    <row r="819" ht="15.75" customHeight="1" x14ac:dyDescent="0.6"/>
    <row r="820" ht="15.75" customHeight="1" x14ac:dyDescent="0.6"/>
    <row r="821" ht="15.75" customHeight="1" x14ac:dyDescent="0.6"/>
    <row r="822" ht="15.75" customHeight="1" x14ac:dyDescent="0.6"/>
    <row r="823" ht="15.75" customHeight="1" x14ac:dyDescent="0.6"/>
    <row r="824" ht="15.75" customHeight="1" x14ac:dyDescent="0.6"/>
    <row r="825" ht="15.75" customHeight="1" x14ac:dyDescent="0.6"/>
    <row r="826" ht="15.75" customHeight="1" x14ac:dyDescent="0.6"/>
    <row r="827" ht="15.75" customHeight="1" x14ac:dyDescent="0.6"/>
    <row r="828" ht="15.75" customHeight="1" x14ac:dyDescent="0.6"/>
    <row r="829" ht="15.75" customHeight="1" x14ac:dyDescent="0.6"/>
    <row r="830" ht="15.75" customHeight="1" x14ac:dyDescent="0.6"/>
    <row r="831" ht="15.75" customHeight="1" x14ac:dyDescent="0.6"/>
    <row r="832" ht="15.75" customHeight="1" x14ac:dyDescent="0.6"/>
    <row r="833" ht="15.75" customHeight="1" x14ac:dyDescent="0.6"/>
    <row r="834" ht="15.75" customHeight="1" x14ac:dyDescent="0.6"/>
    <row r="835" ht="15.75" customHeight="1" x14ac:dyDescent="0.6"/>
    <row r="836" ht="15.75" customHeight="1" x14ac:dyDescent="0.6"/>
    <row r="837" ht="15.75" customHeight="1" x14ac:dyDescent="0.6"/>
    <row r="838" ht="15.75" customHeight="1" x14ac:dyDescent="0.6"/>
    <row r="839" ht="15.75" customHeight="1" x14ac:dyDescent="0.6"/>
    <row r="840" ht="15.75" customHeight="1" x14ac:dyDescent="0.6"/>
    <row r="841" ht="15.75" customHeight="1" x14ac:dyDescent="0.6"/>
    <row r="842" ht="15.75" customHeight="1" x14ac:dyDescent="0.6"/>
    <row r="843" ht="15.75" customHeight="1" x14ac:dyDescent="0.6"/>
    <row r="844" ht="15.75" customHeight="1" x14ac:dyDescent="0.6"/>
    <row r="845" ht="15.75" customHeight="1" x14ac:dyDescent="0.6"/>
    <row r="846" ht="15.75" customHeight="1" x14ac:dyDescent="0.6"/>
    <row r="847" ht="15.75" customHeight="1" x14ac:dyDescent="0.6"/>
    <row r="848" ht="15.75" customHeight="1" x14ac:dyDescent="0.6"/>
    <row r="849" ht="15.75" customHeight="1" x14ac:dyDescent="0.6"/>
    <row r="850" ht="15.75" customHeight="1" x14ac:dyDescent="0.6"/>
    <row r="851" ht="15.75" customHeight="1" x14ac:dyDescent="0.6"/>
    <row r="852" ht="15.75" customHeight="1" x14ac:dyDescent="0.6"/>
    <row r="853" ht="15.75" customHeight="1" x14ac:dyDescent="0.6"/>
    <row r="854" ht="15.75" customHeight="1" x14ac:dyDescent="0.6"/>
    <row r="855" ht="15.75" customHeight="1" x14ac:dyDescent="0.6"/>
    <row r="856" ht="15.75" customHeight="1" x14ac:dyDescent="0.6"/>
    <row r="857" ht="15.75" customHeight="1" x14ac:dyDescent="0.6"/>
    <row r="858" ht="15.75" customHeight="1" x14ac:dyDescent="0.6"/>
    <row r="859" ht="15.75" customHeight="1" x14ac:dyDescent="0.6"/>
    <row r="860" ht="15.75" customHeight="1" x14ac:dyDescent="0.6"/>
    <row r="861" ht="15.75" customHeight="1" x14ac:dyDescent="0.6"/>
    <row r="862" ht="15.75" customHeight="1" x14ac:dyDescent="0.6"/>
    <row r="863" ht="15.75" customHeight="1" x14ac:dyDescent="0.6"/>
    <row r="864" ht="15.75" customHeight="1" x14ac:dyDescent="0.6"/>
    <row r="865" ht="15.75" customHeight="1" x14ac:dyDescent="0.6"/>
    <row r="866" ht="15.75" customHeight="1" x14ac:dyDescent="0.6"/>
    <row r="867" ht="15.75" customHeight="1" x14ac:dyDescent="0.6"/>
    <row r="868" ht="15.75" customHeight="1" x14ac:dyDescent="0.6"/>
    <row r="869" ht="15.75" customHeight="1" x14ac:dyDescent="0.6"/>
    <row r="870" ht="15.75" customHeight="1" x14ac:dyDescent="0.6"/>
    <row r="871" ht="15.75" customHeight="1" x14ac:dyDescent="0.6"/>
    <row r="872" ht="15.75" customHeight="1" x14ac:dyDescent="0.6"/>
    <row r="873" ht="15.75" customHeight="1" x14ac:dyDescent="0.6"/>
    <row r="874" ht="15.75" customHeight="1" x14ac:dyDescent="0.6"/>
    <row r="875" ht="15.75" customHeight="1" x14ac:dyDescent="0.6"/>
    <row r="876" ht="15.75" customHeight="1" x14ac:dyDescent="0.6"/>
    <row r="877" ht="15.75" customHeight="1" x14ac:dyDescent="0.6"/>
    <row r="878" ht="15.75" customHeight="1" x14ac:dyDescent="0.6"/>
    <row r="879" ht="15.75" customHeight="1" x14ac:dyDescent="0.6"/>
    <row r="880" ht="15.75" customHeight="1" x14ac:dyDescent="0.6"/>
    <row r="881" ht="15.75" customHeight="1" x14ac:dyDescent="0.6"/>
    <row r="882" ht="15.75" customHeight="1" x14ac:dyDescent="0.6"/>
    <row r="883" ht="15.75" customHeight="1" x14ac:dyDescent="0.6"/>
    <row r="884" ht="15.75" customHeight="1" x14ac:dyDescent="0.6"/>
    <row r="885" ht="15.75" customHeight="1" x14ac:dyDescent="0.6"/>
    <row r="886" ht="15.75" customHeight="1" x14ac:dyDescent="0.6"/>
    <row r="887" ht="15.75" customHeight="1" x14ac:dyDescent="0.6"/>
    <row r="888" ht="15.75" customHeight="1" x14ac:dyDescent="0.6"/>
    <row r="889" ht="15.75" customHeight="1" x14ac:dyDescent="0.6"/>
    <row r="890" ht="15.75" customHeight="1" x14ac:dyDescent="0.6"/>
    <row r="891" ht="15.75" customHeight="1" x14ac:dyDescent="0.6"/>
    <row r="892" ht="15.75" customHeight="1" x14ac:dyDescent="0.6"/>
    <row r="893" ht="15.75" customHeight="1" x14ac:dyDescent="0.6"/>
    <row r="894" ht="15.75" customHeight="1" x14ac:dyDescent="0.6"/>
    <row r="895" ht="15.75" customHeight="1" x14ac:dyDescent="0.6"/>
    <row r="896" ht="15.75" customHeight="1" x14ac:dyDescent="0.6"/>
    <row r="897" ht="15.75" customHeight="1" x14ac:dyDescent="0.6"/>
    <row r="898" ht="15.75" customHeight="1" x14ac:dyDescent="0.6"/>
    <row r="899" ht="15.75" customHeight="1" x14ac:dyDescent="0.6"/>
    <row r="900" ht="15.75" customHeight="1" x14ac:dyDescent="0.6"/>
    <row r="901" ht="15.75" customHeight="1" x14ac:dyDescent="0.6"/>
    <row r="902" ht="15.75" customHeight="1" x14ac:dyDescent="0.6"/>
    <row r="903" ht="15.75" customHeight="1" x14ac:dyDescent="0.6"/>
    <row r="904" ht="15.75" customHeight="1" x14ac:dyDescent="0.6"/>
    <row r="905" ht="15.75" customHeight="1" x14ac:dyDescent="0.6"/>
    <row r="906" ht="15.75" customHeight="1" x14ac:dyDescent="0.6"/>
    <row r="907" ht="15.75" customHeight="1" x14ac:dyDescent="0.6"/>
    <row r="908" ht="15.75" customHeight="1" x14ac:dyDescent="0.6"/>
    <row r="909" ht="15.75" customHeight="1" x14ac:dyDescent="0.6"/>
    <row r="910" ht="15.75" customHeight="1" x14ac:dyDescent="0.6"/>
    <row r="911" ht="15.75" customHeight="1" x14ac:dyDescent="0.6"/>
    <row r="912" ht="15.75" customHeight="1" x14ac:dyDescent="0.6"/>
    <row r="913" ht="15.75" customHeight="1" x14ac:dyDescent="0.6"/>
    <row r="914" ht="15.75" customHeight="1" x14ac:dyDescent="0.6"/>
    <row r="915" ht="15.75" customHeight="1" x14ac:dyDescent="0.6"/>
    <row r="916" ht="15.75" customHeight="1" x14ac:dyDescent="0.6"/>
    <row r="917" ht="15.75" customHeight="1" x14ac:dyDescent="0.6"/>
    <row r="918" ht="15.75" customHeight="1" x14ac:dyDescent="0.6"/>
    <row r="919" ht="15.75" customHeight="1" x14ac:dyDescent="0.6"/>
    <row r="920" ht="15.75" customHeight="1" x14ac:dyDescent="0.6"/>
    <row r="921" ht="15.75" customHeight="1" x14ac:dyDescent="0.6"/>
    <row r="922" ht="15.75" customHeight="1" x14ac:dyDescent="0.6"/>
    <row r="923" ht="15.75" customHeight="1" x14ac:dyDescent="0.6"/>
    <row r="924" ht="15.75" customHeight="1" x14ac:dyDescent="0.6"/>
    <row r="925" ht="15.75" customHeight="1" x14ac:dyDescent="0.6"/>
    <row r="926" ht="15.75" customHeight="1" x14ac:dyDescent="0.6"/>
    <row r="927" ht="15.75" customHeight="1" x14ac:dyDescent="0.6"/>
    <row r="928" ht="15.75" customHeight="1" x14ac:dyDescent="0.6"/>
    <row r="929" ht="15.75" customHeight="1" x14ac:dyDescent="0.6"/>
    <row r="930" ht="15.75" customHeight="1" x14ac:dyDescent="0.6"/>
    <row r="931" ht="15.75" customHeight="1" x14ac:dyDescent="0.6"/>
    <row r="932" ht="15.75" customHeight="1" x14ac:dyDescent="0.6"/>
    <row r="933" ht="15.75" customHeight="1" x14ac:dyDescent="0.6"/>
    <row r="934" ht="15.75" customHeight="1" x14ac:dyDescent="0.6"/>
    <row r="935" ht="15.75" customHeight="1" x14ac:dyDescent="0.6"/>
    <row r="936" ht="15.75" customHeight="1" x14ac:dyDescent="0.6"/>
    <row r="937" ht="15.75" customHeight="1" x14ac:dyDescent="0.6"/>
    <row r="938" ht="15.75" customHeight="1" x14ac:dyDescent="0.6"/>
    <row r="939" ht="15.75" customHeight="1" x14ac:dyDescent="0.6"/>
    <row r="940" ht="15.75" customHeight="1" x14ac:dyDescent="0.6"/>
    <row r="941" ht="15.75" customHeight="1" x14ac:dyDescent="0.6"/>
    <row r="942" ht="15.75" customHeight="1" x14ac:dyDescent="0.6"/>
    <row r="943" ht="15.75" customHeight="1" x14ac:dyDescent="0.6"/>
    <row r="944" ht="15.75" customHeight="1" x14ac:dyDescent="0.6"/>
    <row r="945" ht="15.75" customHeight="1" x14ac:dyDescent="0.6"/>
    <row r="946" ht="15.75" customHeight="1" x14ac:dyDescent="0.6"/>
    <row r="947" ht="15.75" customHeight="1" x14ac:dyDescent="0.6"/>
    <row r="948" ht="15.75" customHeight="1" x14ac:dyDescent="0.6"/>
    <row r="949" ht="15.75" customHeight="1" x14ac:dyDescent="0.6"/>
    <row r="950" ht="15.75" customHeight="1" x14ac:dyDescent="0.6"/>
    <row r="951" ht="15.75" customHeight="1" x14ac:dyDescent="0.6"/>
    <row r="952" ht="15.75" customHeight="1" x14ac:dyDescent="0.6"/>
    <row r="953" ht="15.75" customHeight="1" x14ac:dyDescent="0.6"/>
    <row r="954" ht="15.75" customHeight="1" x14ac:dyDescent="0.6"/>
    <row r="955" ht="15.75" customHeight="1" x14ac:dyDescent="0.6"/>
    <row r="956" ht="15.75" customHeight="1" x14ac:dyDescent="0.6"/>
    <row r="957" ht="15.75" customHeight="1" x14ac:dyDescent="0.6"/>
    <row r="958" ht="15.75" customHeight="1" x14ac:dyDescent="0.6"/>
    <row r="959" ht="15.75" customHeight="1" x14ac:dyDescent="0.6"/>
    <row r="960" ht="15.75" customHeight="1" x14ac:dyDescent="0.6"/>
    <row r="961" ht="15.75" customHeight="1" x14ac:dyDescent="0.6"/>
    <row r="962" ht="15.75" customHeight="1" x14ac:dyDescent="0.6"/>
    <row r="963" ht="15.75" customHeight="1" x14ac:dyDescent="0.6"/>
    <row r="964" ht="15.75" customHeight="1" x14ac:dyDescent="0.6"/>
    <row r="965" ht="15.75" customHeight="1" x14ac:dyDescent="0.6"/>
    <row r="966" ht="15.75" customHeight="1" x14ac:dyDescent="0.6"/>
    <row r="967" ht="15.75" customHeight="1" x14ac:dyDescent="0.6"/>
    <row r="968" ht="15.75" customHeight="1" x14ac:dyDescent="0.6"/>
    <row r="969" ht="15.75" customHeight="1" x14ac:dyDescent="0.6"/>
    <row r="970" ht="15.75" customHeight="1" x14ac:dyDescent="0.6"/>
    <row r="971" ht="15.75" customHeight="1" x14ac:dyDescent="0.6"/>
    <row r="972" ht="15.75" customHeight="1" x14ac:dyDescent="0.6"/>
    <row r="973" ht="15.75" customHeight="1" x14ac:dyDescent="0.6"/>
    <row r="974" ht="15.75" customHeight="1" x14ac:dyDescent="0.6"/>
    <row r="975" ht="15.75" customHeight="1" x14ac:dyDescent="0.6"/>
    <row r="976" ht="15.75" customHeight="1" x14ac:dyDescent="0.6"/>
    <row r="977" ht="15.75" customHeight="1" x14ac:dyDescent="0.6"/>
    <row r="978" ht="15.75" customHeight="1" x14ac:dyDescent="0.6"/>
    <row r="979" ht="15.75" customHeight="1" x14ac:dyDescent="0.6"/>
    <row r="980" ht="15.75" customHeight="1" x14ac:dyDescent="0.6"/>
    <row r="981" ht="15.75" customHeight="1" x14ac:dyDescent="0.6"/>
    <row r="982" ht="15.75" customHeight="1" x14ac:dyDescent="0.6"/>
    <row r="983" ht="15.75" customHeight="1" x14ac:dyDescent="0.6"/>
    <row r="984" ht="15.75" customHeight="1" x14ac:dyDescent="0.6"/>
    <row r="985" ht="15.75" customHeight="1" x14ac:dyDescent="0.6"/>
    <row r="986" ht="15.75" customHeight="1" x14ac:dyDescent="0.6"/>
    <row r="987" ht="15.75" customHeight="1" x14ac:dyDescent="0.6"/>
    <row r="988" ht="15.75" customHeight="1" x14ac:dyDescent="0.6"/>
    <row r="989" ht="15.75" customHeight="1" x14ac:dyDescent="0.6"/>
    <row r="990" ht="15.75" customHeight="1" x14ac:dyDescent="0.6"/>
    <row r="991" ht="15.75" customHeight="1" x14ac:dyDescent="0.6"/>
    <row r="992" ht="15.75" customHeight="1" x14ac:dyDescent="0.6"/>
    <row r="993" ht="15.75" customHeight="1" x14ac:dyDescent="0.6"/>
    <row r="994" ht="15.75" customHeight="1" x14ac:dyDescent="0.6"/>
    <row r="995" ht="15.75" customHeight="1" x14ac:dyDescent="0.6"/>
    <row r="996" ht="15.75" customHeight="1" x14ac:dyDescent="0.6"/>
    <row r="997" ht="15.75" customHeight="1" x14ac:dyDescent="0.6"/>
    <row r="998" ht="15.75" customHeight="1" x14ac:dyDescent="0.6"/>
    <row r="999" ht="15.75" customHeight="1" x14ac:dyDescent="0.6"/>
    <row r="1000" ht="15.75" customHeight="1" x14ac:dyDescent="0.6"/>
  </sheetData>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Enter your info</vt:lpstr>
      <vt:lpstr>Zone Chart</vt:lpstr>
      <vt:lpstr>Paul's Law calculator</vt:lpstr>
      <vt:lpstr>Pace Chart</vt:lpstr>
      <vt:lpstr>RateDist Calc</vt:lpstr>
      <vt:lpstr>Scratch</vt:lpstr>
      <vt:lpstr>'Paul''s Law calculator'!Print_Area</vt:lpstr>
      <vt:lpstr>'Zone Chart'!Print_Area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Ronald Wallace</cp:lastModifiedBy>
  <cp:lastPrinted>2021-10-21T13:23:19Z</cp:lastPrinted>
  <dcterms:created xsi:type="dcterms:W3CDTF">2019-01-01T20:23:36Z</dcterms:created>
  <dcterms:modified xsi:type="dcterms:W3CDTF">2021-10-21T13:29:37Z</dcterms:modified>
</cp:coreProperties>
</file>